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AA20" lockStructure="1"/>
  <bookViews>
    <workbookView xWindow="240" yWindow="15" windowWidth="15600" windowHeight="8190"/>
  </bookViews>
  <sheets>
    <sheet name="Interest Calculator" sheetId="2" r:id="rId1"/>
  </sheets>
  <calcPr calcId="144525"/>
</workbook>
</file>

<file path=xl/calcChain.xml><?xml version="1.0" encoding="utf-8"?>
<calcChain xmlns="http://schemas.openxmlformats.org/spreadsheetml/2006/main">
  <c r="K6" i="2" l="1"/>
  <c r="L6" i="2"/>
  <c r="M6" i="2" s="1"/>
  <c r="T6" i="2"/>
  <c r="K7" i="2"/>
  <c r="L7" i="2"/>
  <c r="M7" i="2" s="1"/>
  <c r="O7" i="2"/>
  <c r="S7" i="2" s="1"/>
  <c r="T7" i="2"/>
  <c r="K8" i="2"/>
  <c r="L8" i="2"/>
  <c r="M8" i="2" s="1"/>
  <c r="T8" i="2"/>
  <c r="K9" i="2"/>
  <c r="L9" i="2"/>
  <c r="M9" i="2" s="1"/>
  <c r="T9" i="2"/>
  <c r="K10" i="2"/>
  <c r="L10" i="2"/>
  <c r="M10" i="2" s="1"/>
  <c r="T10" i="2"/>
  <c r="K11" i="2"/>
  <c r="L11" i="2"/>
  <c r="M11" i="2" s="1"/>
  <c r="T11" i="2"/>
  <c r="K12" i="2"/>
  <c r="L12" i="2"/>
  <c r="M12" i="2" s="1"/>
  <c r="T12" i="2"/>
  <c r="K13" i="2"/>
  <c r="L13" i="2"/>
  <c r="M13" i="2" s="1"/>
  <c r="T13" i="2"/>
  <c r="K14" i="2"/>
  <c r="L14" i="2"/>
  <c r="M14" i="2" s="1"/>
  <c r="T14" i="2"/>
  <c r="K15" i="2"/>
  <c r="L15" i="2"/>
  <c r="M15" i="2" s="1"/>
  <c r="T15" i="2"/>
  <c r="K16" i="2"/>
  <c r="L16" i="2"/>
  <c r="M16" i="2" s="1"/>
  <c r="T16" i="2"/>
  <c r="K17" i="2"/>
  <c r="L17" i="2"/>
  <c r="M17" i="2" s="1"/>
  <c r="T17" i="2"/>
  <c r="K18" i="2"/>
  <c r="L18" i="2"/>
  <c r="T18" i="2"/>
  <c r="K19" i="2"/>
  <c r="L19" i="2"/>
  <c r="M19" i="2" s="1"/>
  <c r="T19" i="2"/>
  <c r="K20" i="2"/>
  <c r="L20" i="2"/>
  <c r="T20" i="2"/>
  <c r="K21" i="2"/>
  <c r="L21" i="2"/>
  <c r="M21" i="2" s="1"/>
  <c r="T21" i="2"/>
  <c r="K22" i="2"/>
  <c r="L22" i="2"/>
  <c r="T22" i="2"/>
  <c r="K23" i="2"/>
  <c r="L23" i="2"/>
  <c r="M23" i="2" s="1"/>
  <c r="T23" i="2"/>
  <c r="K24" i="2"/>
  <c r="L24" i="2"/>
  <c r="T24" i="2"/>
  <c r="K25" i="2"/>
  <c r="L25" i="2"/>
  <c r="M25" i="2" s="1"/>
  <c r="T25" i="2"/>
  <c r="K26" i="2"/>
  <c r="L26" i="2"/>
  <c r="T26" i="2"/>
  <c r="K27" i="2"/>
  <c r="L27" i="2"/>
  <c r="M27" i="2" s="1"/>
  <c r="T27" i="2"/>
  <c r="K28" i="2"/>
  <c r="L28" i="2"/>
  <c r="T28" i="2"/>
  <c r="K29" i="2"/>
  <c r="L29" i="2"/>
  <c r="M29" i="2" s="1"/>
  <c r="T29" i="2"/>
  <c r="K30" i="2"/>
  <c r="L30" i="2"/>
  <c r="T30" i="2"/>
  <c r="K31" i="2"/>
  <c r="L31" i="2"/>
  <c r="M31" i="2" s="1"/>
  <c r="T31" i="2"/>
  <c r="K32" i="2"/>
  <c r="L32" i="2"/>
  <c r="T32" i="2"/>
  <c r="K33" i="2"/>
  <c r="L33" i="2"/>
  <c r="M33" i="2" s="1"/>
  <c r="T33" i="2"/>
  <c r="K34" i="2"/>
  <c r="L34" i="2"/>
  <c r="M34" i="2" s="1"/>
  <c r="T34" i="2"/>
  <c r="K35" i="2"/>
  <c r="L35" i="2"/>
  <c r="M35" i="2" s="1"/>
  <c r="T35" i="2"/>
  <c r="K36" i="2"/>
  <c r="L36" i="2"/>
  <c r="M36" i="2" s="1"/>
  <c r="T36" i="2"/>
  <c r="K37" i="2"/>
  <c r="L37" i="2"/>
  <c r="M37" i="2" s="1"/>
  <c r="T37" i="2"/>
  <c r="K38" i="2"/>
  <c r="L38" i="2"/>
  <c r="M38" i="2" s="1"/>
  <c r="T38" i="2"/>
  <c r="K5" i="2"/>
  <c r="O11" i="2" l="1"/>
  <c r="S11" i="2" s="1"/>
  <c r="Q11" i="2"/>
  <c r="N11" i="2"/>
  <c r="R11" i="2" s="1"/>
  <c r="N15" i="2"/>
  <c r="R15" i="2" s="1"/>
  <c r="N7" i="2"/>
  <c r="R7" i="2" s="1"/>
  <c r="N36" i="2"/>
  <c r="R36" i="2" s="1"/>
  <c r="N21" i="2"/>
  <c r="R21" i="2" s="1"/>
  <c r="Q36" i="2"/>
  <c r="Q21" i="2"/>
  <c r="Q15" i="2"/>
  <c r="N38" i="2"/>
  <c r="R38" i="2" s="1"/>
  <c r="O38" i="2"/>
  <c r="S38" i="2" s="1"/>
  <c r="O36" i="2"/>
  <c r="S36" i="2" s="1"/>
  <c r="N23" i="2"/>
  <c r="R23" i="2" s="1"/>
  <c r="O21" i="2"/>
  <c r="S21" i="2" s="1"/>
  <c r="O15" i="2"/>
  <c r="S15" i="2" s="1"/>
  <c r="N33" i="2"/>
  <c r="R33" i="2" s="1"/>
  <c r="O33" i="2"/>
  <c r="S33" i="2" s="1"/>
  <c r="N25" i="2"/>
  <c r="R25" i="2" s="1"/>
  <c r="N9" i="2"/>
  <c r="R9" i="2" s="1"/>
  <c r="N8" i="2"/>
  <c r="R8" i="2" s="1"/>
  <c r="Q25" i="2"/>
  <c r="U21" i="2"/>
  <c r="U11" i="2"/>
  <c r="O34" i="2"/>
  <c r="S34" i="2" s="1"/>
  <c r="N29" i="2"/>
  <c r="R29" i="2" s="1"/>
  <c r="O25" i="2"/>
  <c r="S25" i="2" s="1"/>
  <c r="N19" i="2"/>
  <c r="R19" i="2" s="1"/>
  <c r="N17" i="2"/>
  <c r="R17" i="2" s="1"/>
  <c r="N16" i="2"/>
  <c r="R16" i="2" s="1"/>
  <c r="N13" i="2"/>
  <c r="R13" i="2" s="1"/>
  <c r="N12" i="2"/>
  <c r="R12" i="2" s="1"/>
  <c r="P38" i="2"/>
  <c r="N31" i="2"/>
  <c r="R31" i="2" s="1"/>
  <c r="P15" i="2"/>
  <c r="P11" i="2"/>
  <c r="P7" i="2"/>
  <c r="N27" i="2"/>
  <c r="R27" i="2" s="1"/>
  <c r="N37" i="2"/>
  <c r="R37" i="2" s="1"/>
  <c r="N35" i="2"/>
  <c r="R35" i="2" s="1"/>
  <c r="O31" i="2"/>
  <c r="S31" i="2" s="1"/>
  <c r="O29" i="2"/>
  <c r="S29" i="2" s="1"/>
  <c r="O27" i="2"/>
  <c r="S27" i="2" s="1"/>
  <c r="O23" i="2"/>
  <c r="S23" i="2" s="1"/>
  <c r="O19" i="2"/>
  <c r="S19" i="2" s="1"/>
  <c r="O17" i="2"/>
  <c r="S17" i="2" s="1"/>
  <c r="N14" i="2"/>
  <c r="R14" i="2" s="1"/>
  <c r="O13" i="2"/>
  <c r="S13" i="2" s="1"/>
  <c r="N10" i="2"/>
  <c r="R10" i="2" s="1"/>
  <c r="O9" i="2"/>
  <c r="S9" i="2" s="1"/>
  <c r="N6" i="2"/>
  <c r="R6" i="2" s="1"/>
  <c r="Q35" i="2"/>
  <c r="Q37" i="2"/>
  <c r="M32" i="2"/>
  <c r="O32" i="2"/>
  <c r="S32" i="2" s="1"/>
  <c r="M30" i="2"/>
  <c r="O30" i="2"/>
  <c r="S30" i="2" s="1"/>
  <c r="M26" i="2"/>
  <c r="O26" i="2"/>
  <c r="S26" i="2" s="1"/>
  <c r="M24" i="2"/>
  <c r="O24" i="2"/>
  <c r="S24" i="2" s="1"/>
  <c r="M22" i="2"/>
  <c r="O22" i="2"/>
  <c r="S22" i="2" s="1"/>
  <c r="M20" i="2"/>
  <c r="O20" i="2"/>
  <c r="S20" i="2" s="1"/>
  <c r="M18" i="2"/>
  <c r="O18" i="2"/>
  <c r="S18" i="2" s="1"/>
  <c r="Q14" i="2"/>
  <c r="Q10" i="2"/>
  <c r="Q6" i="2"/>
  <c r="M28" i="2"/>
  <c r="O28" i="2"/>
  <c r="S28" i="2" s="1"/>
  <c r="O37" i="2"/>
  <c r="S37" i="2" s="1"/>
  <c r="U37" i="2" s="1"/>
  <c r="O35" i="2"/>
  <c r="S35" i="2" s="1"/>
  <c r="N34" i="2"/>
  <c r="P33" i="2"/>
  <c r="N32" i="2"/>
  <c r="R32" i="2" s="1"/>
  <c r="P31" i="2"/>
  <c r="N30" i="2"/>
  <c r="R30" i="2" s="1"/>
  <c r="P29" i="2"/>
  <c r="N28" i="2"/>
  <c r="R28" i="2" s="1"/>
  <c r="P27" i="2"/>
  <c r="N26" i="2"/>
  <c r="R26" i="2" s="1"/>
  <c r="P25" i="2"/>
  <c r="N24" i="2"/>
  <c r="R24" i="2" s="1"/>
  <c r="P23" i="2"/>
  <c r="N22" i="2"/>
  <c r="R22" i="2" s="1"/>
  <c r="P21" i="2"/>
  <c r="N20" i="2"/>
  <c r="R20" i="2" s="1"/>
  <c r="P19" i="2"/>
  <c r="N18" i="2"/>
  <c r="R18" i="2" s="1"/>
  <c r="P17" i="2"/>
  <c r="Q12" i="2"/>
  <c r="Q8" i="2"/>
  <c r="O16" i="2"/>
  <c r="S16" i="2" s="1"/>
  <c r="O14" i="2"/>
  <c r="S14" i="2" s="1"/>
  <c r="O12" i="2"/>
  <c r="S12" i="2" s="1"/>
  <c r="O10" i="2"/>
  <c r="S10" i="2" s="1"/>
  <c r="U10" i="2" s="1"/>
  <c r="O8" i="2"/>
  <c r="S8" i="2" s="1"/>
  <c r="O6" i="2"/>
  <c r="S6" i="2" s="1"/>
  <c r="A29" i="2"/>
  <c r="A30" i="2" s="1"/>
  <c r="A19" i="2"/>
  <c r="A20" i="2" s="1"/>
  <c r="A14" i="2"/>
  <c r="A15" i="2" s="1"/>
  <c r="Q7" i="2" l="1"/>
  <c r="U7" i="2" s="1"/>
  <c r="U25" i="2"/>
  <c r="U15" i="2"/>
  <c r="U6" i="2"/>
  <c r="U14" i="2"/>
  <c r="U8" i="2"/>
  <c r="Q16" i="2"/>
  <c r="U16" i="2" s="1"/>
  <c r="P36" i="2"/>
  <c r="Q23" i="2"/>
  <c r="U23" i="2" s="1"/>
  <c r="Q9" i="2"/>
  <c r="U9" i="2" s="1"/>
  <c r="U36" i="2"/>
  <c r="Q38" i="2"/>
  <c r="U38" i="2" s="1"/>
  <c r="P9" i="2"/>
  <c r="Q33" i="2"/>
  <c r="U33" i="2" s="1"/>
  <c r="Q13" i="2"/>
  <c r="U13" i="2" s="1"/>
  <c r="Q19" i="2"/>
  <c r="U19" i="2" s="1"/>
  <c r="Q29" i="2"/>
  <c r="U29" i="2" s="1"/>
  <c r="Q17" i="2"/>
  <c r="U17" i="2" s="1"/>
  <c r="U35" i="2"/>
  <c r="Q27" i="2"/>
  <c r="U27" i="2" s="1"/>
  <c r="U12" i="2"/>
  <c r="P13" i="2"/>
  <c r="Q31" i="2"/>
  <c r="U31" i="2" s="1"/>
  <c r="P12" i="2"/>
  <c r="R34" i="2"/>
  <c r="Q34" i="2"/>
  <c r="Q28" i="2"/>
  <c r="U28" i="2" s="1"/>
  <c r="P28" i="2"/>
  <c r="P6" i="2"/>
  <c r="P14" i="2"/>
  <c r="Q18" i="2"/>
  <c r="U18" i="2" s="1"/>
  <c r="P18" i="2"/>
  <c r="Q22" i="2"/>
  <c r="U22" i="2" s="1"/>
  <c r="P22" i="2"/>
  <c r="Q26" i="2"/>
  <c r="U26" i="2" s="1"/>
  <c r="P26" i="2"/>
  <c r="Q32" i="2"/>
  <c r="U32" i="2" s="1"/>
  <c r="P32" i="2"/>
  <c r="P37" i="2"/>
  <c r="P35" i="2"/>
  <c r="P8" i="2"/>
  <c r="P16" i="2"/>
  <c r="P10" i="2"/>
  <c r="Q20" i="2"/>
  <c r="U20" i="2" s="1"/>
  <c r="P20" i="2"/>
  <c r="Q24" i="2"/>
  <c r="U24" i="2" s="1"/>
  <c r="P24" i="2"/>
  <c r="Q30" i="2"/>
  <c r="U30" i="2" s="1"/>
  <c r="P30" i="2"/>
  <c r="P34" i="2"/>
  <c r="A31" i="2"/>
  <c r="A33" i="2" s="1"/>
  <c r="A32" i="2"/>
  <c r="A21" i="2"/>
  <c r="A23" i="2" s="1"/>
  <c r="A22" i="2"/>
  <c r="A16" i="2"/>
  <c r="A18" i="2" s="1"/>
  <c r="A17" i="2"/>
  <c r="A10" i="2"/>
  <c r="L39" i="2"/>
  <c r="U34" i="2" l="1"/>
  <c r="A34" i="2"/>
  <c r="A24" i="2"/>
  <c r="A25" i="2" s="1"/>
  <c r="A13" i="2"/>
  <c r="T5" i="2"/>
  <c r="A35" i="2" l="1"/>
  <c r="A36" i="2" s="1"/>
  <c r="A26" i="2"/>
  <c r="A27" i="2" s="1"/>
  <c r="L5" i="2"/>
  <c r="K39" i="2"/>
  <c r="A39" i="2"/>
  <c r="A6" i="2"/>
  <c r="A7" i="2" l="1"/>
  <c r="A8" i="2" s="1"/>
  <c r="N5" i="2"/>
  <c r="M5" i="2"/>
  <c r="A37" i="2"/>
  <c r="A38" i="2" s="1"/>
  <c r="A28" i="2"/>
  <c r="O5" i="2"/>
  <c r="S5" i="2" s="1"/>
  <c r="A9" i="2" l="1"/>
  <c r="A11" i="2" s="1"/>
  <c r="A12" i="2" s="1"/>
  <c r="H5" i="2"/>
  <c r="P5" i="2"/>
  <c r="R5" i="2"/>
  <c r="Q5" i="2"/>
  <c r="H6" i="2" l="1"/>
  <c r="I6" i="2" s="1"/>
  <c r="U5" i="2"/>
  <c r="I5" i="2" s="1"/>
  <c r="H7" i="2" l="1"/>
  <c r="I7" i="2" s="1"/>
  <c r="H8" i="2" l="1"/>
  <c r="I8" i="2" s="1"/>
  <c r="H9" i="2" l="1"/>
  <c r="I9" i="2" s="1"/>
  <c r="H10" i="2" l="1"/>
  <c r="I10" i="2" s="1"/>
  <c r="H11" i="2" l="1"/>
  <c r="I11" i="2" s="1"/>
  <c r="H12" i="2" l="1"/>
  <c r="I12" i="2" s="1"/>
  <c r="H13" i="2" l="1"/>
  <c r="I13" i="2" s="1"/>
  <c r="H14" i="2" l="1"/>
  <c r="I14" i="2" s="1"/>
  <c r="H15" i="2" l="1"/>
  <c r="I15" i="2" s="1"/>
  <c r="H16" i="2" l="1"/>
  <c r="I16" i="2" s="1"/>
  <c r="H17" i="2" l="1"/>
  <c r="I17" i="2" s="1"/>
  <c r="H18" i="2" l="1"/>
  <c r="I18" i="2" s="1"/>
  <c r="H19" i="2" l="1"/>
  <c r="I19" i="2" s="1"/>
  <c r="H20" i="2" l="1"/>
  <c r="I20" i="2" s="1"/>
  <c r="H21" i="2" l="1"/>
  <c r="I21" i="2" s="1"/>
  <c r="H22" i="2" l="1"/>
  <c r="I22" i="2" s="1"/>
  <c r="H23" i="2" l="1"/>
  <c r="I23" i="2" s="1"/>
  <c r="H24" i="2" l="1"/>
  <c r="I24" i="2" s="1"/>
  <c r="H25" i="2" l="1"/>
  <c r="I25" i="2" s="1"/>
  <c r="H26" i="2" l="1"/>
  <c r="I26" i="2" s="1"/>
  <c r="H27" i="2" l="1"/>
  <c r="I27" i="2" s="1"/>
  <c r="H28" i="2" l="1"/>
  <c r="I28" i="2" s="1"/>
  <c r="H29" i="2" l="1"/>
  <c r="I29" i="2" s="1"/>
  <c r="H30" i="2" l="1"/>
  <c r="I30" i="2" s="1"/>
  <c r="H31" i="2" l="1"/>
  <c r="I31" i="2" s="1"/>
  <c r="H32" i="2" l="1"/>
  <c r="I32" i="2" s="1"/>
  <c r="H33" i="2" l="1"/>
  <c r="I33" i="2" s="1"/>
  <c r="H34" i="2" l="1"/>
  <c r="I34" i="2" s="1"/>
  <c r="H35" i="2" l="1"/>
  <c r="I35" i="2" s="1"/>
  <c r="H36" i="2" l="1"/>
  <c r="I36" i="2" s="1"/>
  <c r="H37" i="2" l="1"/>
  <c r="I37" i="2" s="1"/>
  <c r="H38" i="2" l="1"/>
  <c r="I38" i="2" s="1"/>
  <c r="H39" i="2" l="1"/>
</calcChain>
</file>

<file path=xl/sharedStrings.xml><?xml version="1.0" encoding="utf-8"?>
<sst xmlns="http://schemas.openxmlformats.org/spreadsheetml/2006/main" count="38" uniqueCount="26">
  <si>
    <t>S.No.</t>
  </si>
  <si>
    <t>Principle</t>
  </si>
  <si>
    <t>Interest Rate</t>
  </si>
  <si>
    <t>Borrowed on</t>
  </si>
  <si>
    <t xml:space="preserve">Duration </t>
  </si>
  <si>
    <t>Y</t>
  </si>
  <si>
    <t>M</t>
  </si>
  <si>
    <t>D</t>
  </si>
  <si>
    <t>S.I.</t>
  </si>
  <si>
    <t>Rt. of Int /Period</t>
  </si>
  <si>
    <t>C.I.</t>
  </si>
  <si>
    <t>Monthly</t>
  </si>
  <si>
    <t>Quarterly</t>
  </si>
  <si>
    <t>Half-Yearly</t>
  </si>
  <si>
    <t>Yearly</t>
  </si>
  <si>
    <t>Never</t>
  </si>
  <si>
    <t>Amount</t>
  </si>
  <si>
    <t>Interest Calculator</t>
  </si>
  <si>
    <t>Returned on</t>
  </si>
  <si>
    <t>Date</t>
  </si>
  <si>
    <t>Till Date</t>
  </si>
  <si>
    <t>Details</t>
  </si>
  <si>
    <t>Up to Date</t>
  </si>
  <si>
    <t>Srinivas Nainala @ 944 123 9875</t>
  </si>
  <si>
    <t>Compounding Period</t>
  </si>
  <si>
    <t>http://is.gd/akshaya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</si>
</sst>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4"/>
      <color theme="6" tint="-0.499984740745262"/>
      <name val="Calibri"/>
      <family val="2"/>
      <scheme val="minor"/>
    </font>
    <font>
      <sz val="14"/>
      <color rgb="FF259F2B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9" fontId="6" fillId="0" borderId="1" xfId="2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8" xfId="1" applyNumberFormat="1" applyFont="1" applyBorder="1" applyAlignment="1" applyProtection="1">
      <alignment horizontal="center" vertical="center"/>
      <protection locked="0"/>
    </xf>
    <xf numFmtId="9" fontId="6" fillId="0" borderId="8" xfId="2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4" fontId="6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3" applyFont="1" applyAlignment="1">
      <alignment horizontal="center" vertical="top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59F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I38" totalsRowShown="0" headerRowDxfId="12" headerRowBorderDxfId="11" tableBorderDxfId="10" totalsRowBorderDxfId="9">
  <tableColumns count="9">
    <tableColumn id="1" name="S.No." dataDxfId="8">
      <calculatedColumnFormula>IF(B5="","",MAX(A4:A$5)+1)</calculatedColumnFormula>
    </tableColumn>
    <tableColumn id="2" name="Principle" dataDxfId="7" dataCellStyle="Comma"/>
    <tableColumn id="3" name="Interest Rate" dataDxfId="6" dataCellStyle="Percent"/>
    <tableColumn id="4" name="Compounding Period" dataDxfId="5"/>
    <tableColumn id="5" name="Details" dataDxfId="4"/>
    <tableColumn id="6" name="Date" dataDxfId="3"/>
    <tableColumn id="7" name="Up to Date" dataDxfId="2"/>
    <tableColumn id="8" name="Duration " dataDxfId="1">
      <calculatedColumnFormula>IF(OR(H4="Total",H4=""),"",IF(AND(A4&lt;&gt;"",A5=""),"Total",TEXT(M5,"00")&amp;"y-"&amp;TEXT(N5,"00")&amp;"m-"&amp;TEXT(O5,"00")&amp;"d"))</calculatedColumnFormula>
    </tableColumn>
    <tableColumn id="9" name="Amount" dataDxfId="0" dataCellStyle="Comma">
      <calculatedColumnFormula>IF(H5="","",IF(H5="Total",SUM(I4:I$5),IF(D5="Never",P5,U5)))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s.gd/aksha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0"/>
  <sheetViews>
    <sheetView showGridLines="0" tabSelected="1" zoomScaleNormal="100" workbookViewId="0">
      <selection activeCell="B9" sqref="B9"/>
    </sheetView>
  </sheetViews>
  <sheetFormatPr defaultColWidth="0" defaultRowHeight="15" zeroHeight="1" x14ac:dyDescent="0.25"/>
  <cols>
    <col min="1" max="1" width="5" style="1" bestFit="1" customWidth="1"/>
    <col min="2" max="2" width="10.7109375" style="1" customWidth="1"/>
    <col min="3" max="3" width="7.28515625" style="1" bestFit="1" customWidth="1"/>
    <col min="4" max="4" width="12" style="1" customWidth="1"/>
    <col min="5" max="5" width="11.28515625" style="1" customWidth="1"/>
    <col min="6" max="7" width="8.5703125" style="1" customWidth="1"/>
    <col min="8" max="8" width="12.42578125" style="1" customWidth="1"/>
    <col min="9" max="9" width="11.28515625" style="1" customWidth="1"/>
    <col min="10" max="10" width="0.140625" style="1" customWidth="1"/>
    <col min="11" max="11" width="11" style="10" hidden="1"/>
    <col min="12" max="12" width="10.42578125" style="10" hidden="1"/>
    <col min="13" max="15" width="4.42578125" style="10" hidden="1"/>
    <col min="16" max="16" width="9.28515625" style="10" hidden="1"/>
    <col min="17" max="17" width="5.42578125" style="10" hidden="1"/>
    <col min="18" max="18" width="7.140625" style="10" hidden="1"/>
    <col min="19" max="19" width="4.42578125" style="10" hidden="1"/>
    <col min="20" max="20" width="7.5703125" style="10" hidden="1"/>
    <col min="21" max="21" width="14.28515625" style="10" hidden="1"/>
    <col min="22" max="16383" width="7.42578125" style="4" hidden="1"/>
    <col min="16384" max="16384" width="21.140625" style="4" hidden="1"/>
  </cols>
  <sheetData>
    <row r="1" spans="1:21" s="16" customFormat="1" ht="27.75" customHeight="1" x14ac:dyDescent="0.2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14"/>
      <c r="K1" s="15" t="s">
        <v>3</v>
      </c>
      <c r="L1" s="15" t="s">
        <v>18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5"/>
      <c r="S1" s="15"/>
      <c r="T1" s="15"/>
      <c r="U1" s="15"/>
    </row>
    <row r="2" spans="1:21" s="16" customFormat="1" ht="20.25" customHeight="1" x14ac:dyDescent="0.2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17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16" customFormat="1" ht="17.25" customHeight="1" x14ac:dyDescent="0.25">
      <c r="A3" s="35" t="s">
        <v>25</v>
      </c>
      <c r="B3" s="34"/>
      <c r="C3" s="34"/>
      <c r="D3" s="34"/>
      <c r="E3" s="34"/>
      <c r="F3" s="34"/>
      <c r="G3" s="34"/>
      <c r="H3" s="34"/>
      <c r="I3" s="34"/>
      <c r="J3" s="17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3" customFormat="1" ht="30.75" customHeight="1" x14ac:dyDescent="0.25">
      <c r="A4" s="20" t="s">
        <v>0</v>
      </c>
      <c r="B4" s="21" t="s">
        <v>1</v>
      </c>
      <c r="C4" s="21" t="s">
        <v>2</v>
      </c>
      <c r="D4" s="21" t="s">
        <v>24</v>
      </c>
      <c r="E4" s="21" t="s">
        <v>21</v>
      </c>
      <c r="F4" s="21" t="s">
        <v>19</v>
      </c>
      <c r="G4" s="21" t="s">
        <v>22</v>
      </c>
      <c r="H4" s="21" t="s">
        <v>4</v>
      </c>
      <c r="I4" s="22" t="s">
        <v>16</v>
      </c>
      <c r="J4" s="5"/>
      <c r="K4" s="7" t="s">
        <v>1</v>
      </c>
      <c r="L4" s="7" t="s">
        <v>20</v>
      </c>
      <c r="M4" s="7" t="s">
        <v>5</v>
      </c>
      <c r="N4" s="7" t="s">
        <v>6</v>
      </c>
      <c r="O4" s="7" t="s">
        <v>7</v>
      </c>
      <c r="P4" s="7" t="s">
        <v>8</v>
      </c>
      <c r="Q4" s="7" t="s">
        <v>5</v>
      </c>
      <c r="R4" s="7" t="s">
        <v>6</v>
      </c>
      <c r="S4" s="7" t="s">
        <v>7</v>
      </c>
      <c r="T4" s="7" t="s">
        <v>9</v>
      </c>
      <c r="U4" s="7" t="s">
        <v>10</v>
      </c>
    </row>
    <row r="5" spans="1:21" ht="18.75" customHeight="1" x14ac:dyDescent="0.25">
      <c r="A5" s="18">
        <v>1</v>
      </c>
      <c r="B5" s="25">
        <v>100000</v>
      </c>
      <c r="C5" s="26">
        <v>0.24</v>
      </c>
      <c r="D5" s="27" t="s">
        <v>14</v>
      </c>
      <c r="E5" s="27" t="s">
        <v>3</v>
      </c>
      <c r="F5" s="28">
        <v>39774</v>
      </c>
      <c r="G5" s="28"/>
      <c r="H5" s="13" t="str">
        <f ca="1">IF(OR(H4="Total",H4=""),"",IF(AND(A4&lt;&gt;"",A5=""),"Total",TEXT(M5,"00")&amp;"y-"&amp;TEXT(N5,"00")&amp;"m-"&amp;TEXT(O5,"00")&amp;"d"))</f>
        <v>03y-08m-10d</v>
      </c>
      <c r="I5" s="19">
        <f ca="1">IF(H5="","",IF(H5="Total",SUM(I4:I$5),IF(D5="Never",P5,U5)))</f>
        <v>222439</v>
      </c>
      <c r="J5" s="5"/>
      <c r="K5" s="8">
        <f>IF(B5="",0,IF(E5="Borrowed on",B5,-B5))</f>
        <v>100000</v>
      </c>
      <c r="L5" s="9">
        <f ca="1">IF(G5="",TODAY(),G5)</f>
        <v>41122</v>
      </c>
      <c r="M5" s="11">
        <f ca="1">DATEDIF(F5,L5,"Y")</f>
        <v>3</v>
      </c>
      <c r="N5" s="11">
        <f ca="1">DATEDIF(F5,L5,"YM")</f>
        <v>8</v>
      </c>
      <c r="O5" s="11">
        <f ca="1">DATEDIF(F5,L5,"MD")</f>
        <v>10</v>
      </c>
      <c r="P5" s="12">
        <f ca="1">K5+ROUND(K5*M5*C5,0)+ROUND(K5*N5*C5/12,0)+ROUND(K5*O5*C5/12/30,0)</f>
        <v>188667</v>
      </c>
      <c r="Q5" s="10">
        <f ca="1">M5*LOOKUP(D5,{"Half-Yearly","Monthly","Quarterly","Yearly"},{2,12,4,1})+
QUOTIENT(N5,LOOKUP(D5,{"Half-Yearly","Monthly","Quarterly","Yearly"},{6,1,3,12}))</f>
        <v>3</v>
      </c>
      <c r="R5" s="11">
        <f ca="1">MOD(N5,LOOKUP(D5,{"Half-Yearly","Monthly","Quarterly","Yearly"},{6,1,3,12}))</f>
        <v>8</v>
      </c>
      <c r="S5" s="11">
        <f ca="1">O5</f>
        <v>10</v>
      </c>
      <c r="T5" s="10">
        <f>C5/LOOKUP(D5,{"Half-Yearly","Monthly","Quarterly","Yearly"},{2,12,4,1})</f>
        <v>0.24</v>
      </c>
      <c r="U5" s="12">
        <f ca="1">ROUND(K5*POWER(1+T5,Q5),0)+ROUND(ROUND(K5*POWER(1+T5,Q5),0)*R5*C5/12,0)+ROUND(ROUND(K5*POWER(1+T5,Q5),0)*C5/12/30*S5,0)</f>
        <v>222439</v>
      </c>
    </row>
    <row r="6" spans="1:21" ht="18.75" customHeight="1" x14ac:dyDescent="0.25">
      <c r="A6" s="18">
        <f>IF(B6="","",MAX(A$5:A5)+1)</f>
        <v>2</v>
      </c>
      <c r="B6" s="25">
        <v>24000</v>
      </c>
      <c r="C6" s="26">
        <v>0.24</v>
      </c>
      <c r="D6" s="27" t="s">
        <v>14</v>
      </c>
      <c r="E6" s="27" t="s">
        <v>18</v>
      </c>
      <c r="F6" s="28">
        <v>40124</v>
      </c>
      <c r="G6" s="28"/>
      <c r="H6" s="13" t="str">
        <f t="shared" ref="H6:H39" ca="1" si="0">IF(OR(H5="Total",H5=""),"",IF(AND(A5&lt;&gt;"",A6=""),"Total",TEXT(M6,"00")&amp;"y-"&amp;TEXT(N6,"00")&amp;"m-"&amp;TEXT(O6,"00")&amp;"d"))</f>
        <v>02y-08m-25d</v>
      </c>
      <c r="I6" s="19">
        <f ca="1">IF(H6="","",IF(H6="Total",SUM(I5:I$5),IF(D6="Never",P6,U6)))</f>
        <v>-43421</v>
      </c>
      <c r="J6" s="5"/>
      <c r="K6" s="8">
        <f t="shared" ref="K6:K38" si="1">IF(B6="",0,IF(E6="Borrowed on",B6,-B6))</f>
        <v>-24000</v>
      </c>
      <c r="L6" s="9">
        <f t="shared" ref="L6:L38" ca="1" si="2">IF(G6="",TODAY(),G6)</f>
        <v>41122</v>
      </c>
      <c r="M6" s="11">
        <f t="shared" ref="M6:M38" ca="1" si="3">DATEDIF(F6,L6,"Y")</f>
        <v>2</v>
      </c>
      <c r="N6" s="11">
        <f t="shared" ref="N6:N38" ca="1" si="4">DATEDIF(F6,L6,"YM")</f>
        <v>8</v>
      </c>
      <c r="O6" s="11">
        <f t="shared" ref="O6:O38" ca="1" si="5">DATEDIF(F6,L6,"MD")</f>
        <v>25</v>
      </c>
      <c r="P6" s="12">
        <f t="shared" ref="P6:P38" ca="1" si="6">K6+ROUND(K6*M6*C6,0)+ROUND(K6*N6*C6/12,0)+ROUND(K6*O6*C6/12/30,0)</f>
        <v>-39760</v>
      </c>
      <c r="Q6" s="10">
        <f ca="1">M6*LOOKUP(D6,{"Half-Yearly","Monthly","Quarterly","Yearly"},{2,12,4,1})+
QUOTIENT(N6,LOOKUP(D6,{"Half-Yearly","Monthly","Quarterly","Yearly"},{6,1,3,12}))</f>
        <v>2</v>
      </c>
      <c r="R6" s="11">
        <f ca="1">MOD(N6,LOOKUP(D6,{"Half-Yearly","Monthly","Quarterly","Yearly"},{6,1,3,12}))</f>
        <v>8</v>
      </c>
      <c r="S6" s="11">
        <f t="shared" ref="S6:S38" ca="1" si="7">O6</f>
        <v>25</v>
      </c>
      <c r="T6" s="10">
        <f>C6/LOOKUP(D6,{"Half-Yearly","Monthly","Quarterly","Yearly"},{2,12,4,1})</f>
        <v>0.24</v>
      </c>
      <c r="U6" s="12">
        <f t="shared" ref="U6:U38" ca="1" si="8">ROUND(K6*POWER(1+T6,Q6),0)+ROUND(ROUND(K6*POWER(1+T6,Q6),0)*R6*C6/12,0)+ROUND(ROUND(K6*POWER(1+T6,Q6),0)*C6/12/30*S6,0)</f>
        <v>-43421</v>
      </c>
    </row>
    <row r="7" spans="1:21" ht="18.75" customHeight="1" x14ac:dyDescent="0.25">
      <c r="A7" s="18">
        <f>IF(B7="","",MAX(A$5:A6)+1)</f>
        <v>3</v>
      </c>
      <c r="B7" s="25">
        <v>14000</v>
      </c>
      <c r="C7" s="26">
        <v>0.24</v>
      </c>
      <c r="D7" s="27" t="s">
        <v>14</v>
      </c>
      <c r="E7" s="27" t="s">
        <v>18</v>
      </c>
      <c r="F7" s="28">
        <v>40570</v>
      </c>
      <c r="G7" s="28"/>
      <c r="H7" s="13" t="str">
        <f t="shared" ca="1" si="0"/>
        <v>01y-06m-05d</v>
      </c>
      <c r="I7" s="19">
        <f ca="1">IF(H7="","",IF(H7="Total",SUM(I$5:I6),IF(D7="Never",P7,U7)))</f>
        <v>-19501</v>
      </c>
      <c r="J7" s="5"/>
      <c r="K7" s="8">
        <f t="shared" si="1"/>
        <v>-14000</v>
      </c>
      <c r="L7" s="9">
        <f t="shared" ca="1" si="2"/>
        <v>41122</v>
      </c>
      <c r="M7" s="11">
        <f t="shared" ca="1" si="3"/>
        <v>1</v>
      </c>
      <c r="N7" s="11">
        <f t="shared" ca="1" si="4"/>
        <v>6</v>
      </c>
      <c r="O7" s="11">
        <f t="shared" ca="1" si="5"/>
        <v>5</v>
      </c>
      <c r="P7" s="12">
        <f t="shared" ca="1" si="6"/>
        <v>-19087</v>
      </c>
      <c r="Q7" s="10">
        <f ca="1">M7*LOOKUP(D7,{"Half-Yearly","Monthly","Quarterly","Yearly"},{2,12,4,1})+
QUOTIENT(N7,LOOKUP(D7,{"Half-Yearly","Monthly","Quarterly","Yearly"},{6,1,3,12}))</f>
        <v>1</v>
      </c>
      <c r="R7" s="11">
        <f ca="1">MOD(N7,LOOKUP(D7,{"Half-Yearly","Monthly","Quarterly","Yearly"},{6,1,3,12}))</f>
        <v>6</v>
      </c>
      <c r="S7" s="11">
        <f t="shared" ca="1" si="7"/>
        <v>5</v>
      </c>
      <c r="T7" s="10">
        <f>C7/LOOKUP(D7,{"Half-Yearly","Monthly","Quarterly","Yearly"},{2,12,4,1})</f>
        <v>0.24</v>
      </c>
      <c r="U7" s="12">
        <f t="shared" ca="1" si="8"/>
        <v>-19501</v>
      </c>
    </row>
    <row r="8" spans="1:21" ht="18.75" customHeight="1" x14ac:dyDescent="0.25">
      <c r="A8" s="18">
        <f>IF(B8="","",MAX(A$5:A7)+1)</f>
        <v>4</v>
      </c>
      <c r="B8" s="25">
        <v>10000</v>
      </c>
      <c r="C8" s="26">
        <v>0.24</v>
      </c>
      <c r="D8" s="27" t="s">
        <v>14</v>
      </c>
      <c r="E8" s="27" t="s">
        <v>18</v>
      </c>
      <c r="F8" s="28">
        <v>40708</v>
      </c>
      <c r="G8" s="28"/>
      <c r="H8" s="13" t="str">
        <f t="shared" ca="1" si="0"/>
        <v>01y-01m-18d</v>
      </c>
      <c r="I8" s="19">
        <f ca="1">IF(H8="","",IF(H8="Total",SUM(I$5:I7),IF(D8="Never",P8,U8)))</f>
        <v>-12797</v>
      </c>
      <c r="J8" s="5"/>
      <c r="K8" s="8">
        <f t="shared" si="1"/>
        <v>-10000</v>
      </c>
      <c r="L8" s="9">
        <f t="shared" ca="1" si="2"/>
        <v>41122</v>
      </c>
      <c r="M8" s="11">
        <f t="shared" ca="1" si="3"/>
        <v>1</v>
      </c>
      <c r="N8" s="11">
        <f t="shared" ca="1" si="4"/>
        <v>1</v>
      </c>
      <c r="O8" s="11">
        <f t="shared" ca="1" si="5"/>
        <v>18</v>
      </c>
      <c r="P8" s="12">
        <f t="shared" ca="1" si="6"/>
        <v>-12720</v>
      </c>
      <c r="Q8" s="10">
        <f ca="1">M8*LOOKUP(D8,{"Half-Yearly","Monthly","Quarterly","Yearly"},{2,12,4,1})+
QUOTIENT(N8,LOOKUP(D8,{"Half-Yearly","Monthly","Quarterly","Yearly"},{6,1,3,12}))</f>
        <v>1</v>
      </c>
      <c r="R8" s="11">
        <f ca="1">MOD(N8,LOOKUP(D8,{"Half-Yearly","Monthly","Quarterly","Yearly"},{6,1,3,12}))</f>
        <v>1</v>
      </c>
      <c r="S8" s="11">
        <f t="shared" ca="1" si="7"/>
        <v>18</v>
      </c>
      <c r="T8" s="10">
        <f>C8/LOOKUP(D8,{"Half-Yearly","Monthly","Quarterly","Yearly"},{2,12,4,1})</f>
        <v>0.24</v>
      </c>
      <c r="U8" s="12">
        <f t="shared" ca="1" si="8"/>
        <v>-12797</v>
      </c>
    </row>
    <row r="9" spans="1:21" ht="18.75" customHeight="1" x14ac:dyDescent="0.25">
      <c r="A9" s="18" t="str">
        <f>IF(B9="","",MAX(A$5:A8)+1)</f>
        <v/>
      </c>
      <c r="B9" s="25"/>
      <c r="C9" s="26"/>
      <c r="D9" s="27"/>
      <c r="E9" s="27"/>
      <c r="F9" s="28"/>
      <c r="G9" s="28"/>
      <c r="H9" s="13" t="str">
        <f t="shared" ca="1" si="0"/>
        <v>Total</v>
      </c>
      <c r="I9" s="19">
        <f ca="1">IF(H9="","",IF(H9="Total",SUM(I$5:I8),IF(D9="Never",P9,U9)))</f>
        <v>146720</v>
      </c>
      <c r="J9" s="5"/>
      <c r="K9" s="8">
        <f t="shared" si="1"/>
        <v>0</v>
      </c>
      <c r="L9" s="9">
        <f t="shared" ca="1" si="2"/>
        <v>41122</v>
      </c>
      <c r="M9" s="11">
        <f t="shared" ca="1" si="3"/>
        <v>112</v>
      </c>
      <c r="N9" s="11">
        <f t="shared" ca="1" si="4"/>
        <v>7</v>
      </c>
      <c r="O9" s="11">
        <f t="shared" ca="1" si="5"/>
        <v>1</v>
      </c>
      <c r="P9" s="12">
        <f t="shared" ca="1" si="6"/>
        <v>0</v>
      </c>
      <c r="Q9" s="10" t="e">
        <f ca="1">M9*LOOKUP(D9,{"Half-Yearly","Monthly","Quarterly","Yearly"},{2,12,4,1})+
QUOTIENT(N9,LOOKUP(D9,{"Half-Yearly","Monthly","Quarterly","Yearly"},{6,1,3,12}))</f>
        <v>#N/A</v>
      </c>
      <c r="R9" s="11" t="e">
        <f ca="1">MOD(N9,LOOKUP(D9,{"Half-Yearly","Monthly","Quarterly","Yearly"},{6,1,3,12}))</f>
        <v>#N/A</v>
      </c>
      <c r="S9" s="11">
        <f t="shared" ca="1" si="7"/>
        <v>1</v>
      </c>
      <c r="T9" s="10" t="e">
        <f>C9/LOOKUP(D9,{"Half-Yearly","Monthly","Quarterly","Yearly"},{2,12,4,1})</f>
        <v>#N/A</v>
      </c>
      <c r="U9" s="12" t="e">
        <f t="shared" ca="1" si="8"/>
        <v>#N/A</v>
      </c>
    </row>
    <row r="10" spans="1:21" ht="18.75" customHeight="1" x14ac:dyDescent="0.25">
      <c r="A10" s="18" t="str">
        <f>IF(B10="","",MAX(A$5:A9)+1)</f>
        <v/>
      </c>
      <c r="B10" s="25"/>
      <c r="C10" s="26"/>
      <c r="D10" s="27"/>
      <c r="E10" s="27"/>
      <c r="F10" s="28"/>
      <c r="G10" s="28"/>
      <c r="H10" s="13" t="str">
        <f t="shared" ca="1" si="0"/>
        <v/>
      </c>
      <c r="I10" s="19" t="str">
        <f ca="1">IF(H10="","",IF(H10="Total",SUM(I$5:I9),IF(D10="Never",P10,U10)))</f>
        <v/>
      </c>
      <c r="J10" s="5"/>
      <c r="K10" s="8">
        <f t="shared" si="1"/>
        <v>0</v>
      </c>
      <c r="L10" s="9">
        <f t="shared" ca="1" si="2"/>
        <v>41122</v>
      </c>
      <c r="M10" s="11">
        <f t="shared" ca="1" si="3"/>
        <v>112</v>
      </c>
      <c r="N10" s="11">
        <f t="shared" ca="1" si="4"/>
        <v>7</v>
      </c>
      <c r="O10" s="11">
        <f t="shared" ca="1" si="5"/>
        <v>1</v>
      </c>
      <c r="P10" s="12">
        <f t="shared" ca="1" si="6"/>
        <v>0</v>
      </c>
      <c r="Q10" s="10" t="e">
        <f ca="1">M10*LOOKUP(D10,{"Half-Yearly","Monthly","Quarterly","Yearly"},{2,12,4,1})+
QUOTIENT(N10,LOOKUP(D10,{"Half-Yearly","Monthly","Quarterly","Yearly"},{6,1,3,12}))</f>
        <v>#N/A</v>
      </c>
      <c r="R10" s="11" t="e">
        <f ca="1">MOD(N10,LOOKUP(D10,{"Half-Yearly","Monthly","Quarterly","Yearly"},{6,1,3,12}))</f>
        <v>#N/A</v>
      </c>
      <c r="S10" s="11">
        <f t="shared" ca="1" si="7"/>
        <v>1</v>
      </c>
      <c r="T10" s="10" t="e">
        <f>C10/LOOKUP(D10,{"Half-Yearly","Monthly","Quarterly","Yearly"},{2,12,4,1})</f>
        <v>#N/A</v>
      </c>
      <c r="U10" s="12" t="e">
        <f t="shared" ca="1" si="8"/>
        <v>#N/A</v>
      </c>
    </row>
    <row r="11" spans="1:21" ht="18.75" customHeight="1" x14ac:dyDescent="0.25">
      <c r="A11" s="18" t="str">
        <f>IF(B11="","",MAX(A$5:A10)+1)</f>
        <v/>
      </c>
      <c r="B11" s="25"/>
      <c r="C11" s="26"/>
      <c r="D11" s="27"/>
      <c r="E11" s="27"/>
      <c r="F11" s="28"/>
      <c r="G11" s="28"/>
      <c r="H11" s="13" t="str">
        <f t="shared" ca="1" si="0"/>
        <v/>
      </c>
      <c r="I11" s="19" t="str">
        <f ca="1">IF(H11="","",IF(H11="Total",SUM(I$5:I10),IF(D11="Never",P11,U11)))</f>
        <v/>
      </c>
      <c r="J11" s="5"/>
      <c r="K11" s="8">
        <f t="shared" si="1"/>
        <v>0</v>
      </c>
      <c r="L11" s="9">
        <f t="shared" ca="1" si="2"/>
        <v>41122</v>
      </c>
      <c r="M11" s="11">
        <f t="shared" ca="1" si="3"/>
        <v>112</v>
      </c>
      <c r="N11" s="11">
        <f t="shared" ca="1" si="4"/>
        <v>7</v>
      </c>
      <c r="O11" s="11">
        <f t="shared" ca="1" si="5"/>
        <v>1</v>
      </c>
      <c r="P11" s="12">
        <f t="shared" ca="1" si="6"/>
        <v>0</v>
      </c>
      <c r="Q11" s="10" t="e">
        <f ca="1">M11*LOOKUP(D11,{"Half-Yearly","Monthly","Quarterly","Yearly"},{2,12,4,1})+
QUOTIENT(N11,LOOKUP(D11,{"Half-Yearly","Monthly","Quarterly","Yearly"},{6,1,3,12}))</f>
        <v>#N/A</v>
      </c>
      <c r="R11" s="11" t="e">
        <f ca="1">MOD(N11,LOOKUP(D11,{"Half-Yearly","Monthly","Quarterly","Yearly"},{6,1,3,12}))</f>
        <v>#N/A</v>
      </c>
      <c r="S11" s="11">
        <f t="shared" ca="1" si="7"/>
        <v>1</v>
      </c>
      <c r="T11" s="10" t="e">
        <f>C11/LOOKUP(D11,{"Half-Yearly","Monthly","Quarterly","Yearly"},{2,12,4,1})</f>
        <v>#N/A</v>
      </c>
      <c r="U11" s="12" t="e">
        <f t="shared" ca="1" si="8"/>
        <v>#N/A</v>
      </c>
    </row>
    <row r="12" spans="1:21" ht="18.75" customHeight="1" x14ac:dyDescent="0.25">
      <c r="A12" s="18" t="str">
        <f>IF(B12="","",MAX(A$5:A11)+1)</f>
        <v/>
      </c>
      <c r="B12" s="25"/>
      <c r="C12" s="26"/>
      <c r="D12" s="27"/>
      <c r="E12" s="27"/>
      <c r="F12" s="28"/>
      <c r="G12" s="28"/>
      <c r="H12" s="13" t="str">
        <f t="shared" ca="1" si="0"/>
        <v/>
      </c>
      <c r="I12" s="19" t="str">
        <f ca="1">IF(H12="","",IF(H12="Total",SUM(I$5:I11),IF(D12="Never",P12,U12)))</f>
        <v/>
      </c>
      <c r="J12" s="5"/>
      <c r="K12" s="8">
        <f t="shared" si="1"/>
        <v>0</v>
      </c>
      <c r="L12" s="9">
        <f t="shared" ca="1" si="2"/>
        <v>41122</v>
      </c>
      <c r="M12" s="11">
        <f t="shared" ca="1" si="3"/>
        <v>112</v>
      </c>
      <c r="N12" s="11">
        <f t="shared" ca="1" si="4"/>
        <v>7</v>
      </c>
      <c r="O12" s="11">
        <f t="shared" ca="1" si="5"/>
        <v>1</v>
      </c>
      <c r="P12" s="12">
        <f t="shared" ca="1" si="6"/>
        <v>0</v>
      </c>
      <c r="Q12" s="10" t="e">
        <f ca="1">M12*LOOKUP(D12,{"Half-Yearly","Monthly","Quarterly","Yearly"},{2,12,4,1})+
QUOTIENT(N12,LOOKUP(D12,{"Half-Yearly","Monthly","Quarterly","Yearly"},{6,1,3,12}))</f>
        <v>#N/A</v>
      </c>
      <c r="R12" s="11" t="e">
        <f ca="1">MOD(N12,LOOKUP(D12,{"Half-Yearly","Monthly","Quarterly","Yearly"},{6,1,3,12}))</f>
        <v>#N/A</v>
      </c>
      <c r="S12" s="11">
        <f t="shared" ca="1" si="7"/>
        <v>1</v>
      </c>
      <c r="T12" s="10" t="e">
        <f>C12/LOOKUP(D12,{"Half-Yearly","Monthly","Quarterly","Yearly"},{2,12,4,1})</f>
        <v>#N/A</v>
      </c>
      <c r="U12" s="12" t="e">
        <f t="shared" ca="1" si="8"/>
        <v>#N/A</v>
      </c>
    </row>
    <row r="13" spans="1:21" ht="18.75" customHeight="1" x14ac:dyDescent="0.25">
      <c r="A13" s="18" t="str">
        <f>IF(B13="","",MAX(A$5:A12)+1)</f>
        <v/>
      </c>
      <c r="B13" s="25"/>
      <c r="C13" s="26"/>
      <c r="D13" s="27"/>
      <c r="E13" s="27"/>
      <c r="F13" s="28"/>
      <c r="G13" s="28"/>
      <c r="H13" s="13" t="str">
        <f t="shared" ca="1" si="0"/>
        <v/>
      </c>
      <c r="I13" s="19" t="str">
        <f ca="1">IF(H13="","",IF(H13="Total",SUM(I$5:I12),IF(D13="Never",P13,U13)))</f>
        <v/>
      </c>
      <c r="J13" s="6"/>
      <c r="K13" s="8">
        <f t="shared" si="1"/>
        <v>0</v>
      </c>
      <c r="L13" s="9">
        <f t="shared" ca="1" si="2"/>
        <v>41122</v>
      </c>
      <c r="M13" s="11">
        <f t="shared" ca="1" si="3"/>
        <v>112</v>
      </c>
      <c r="N13" s="11">
        <f t="shared" ca="1" si="4"/>
        <v>7</v>
      </c>
      <c r="O13" s="11">
        <f t="shared" ca="1" si="5"/>
        <v>1</v>
      </c>
      <c r="P13" s="12">
        <f t="shared" ca="1" si="6"/>
        <v>0</v>
      </c>
      <c r="Q13" s="10" t="e">
        <f ca="1">M13*LOOKUP(D13,{"Half-Yearly","Monthly","Quarterly","Yearly"},{2,12,4,1})+
QUOTIENT(N13,LOOKUP(D13,{"Half-Yearly","Monthly","Quarterly","Yearly"},{6,1,3,12}))</f>
        <v>#N/A</v>
      </c>
      <c r="R13" s="11" t="e">
        <f ca="1">MOD(N13,LOOKUP(D13,{"Half-Yearly","Monthly","Quarterly","Yearly"},{6,1,3,12}))</f>
        <v>#N/A</v>
      </c>
      <c r="S13" s="11">
        <f t="shared" ca="1" si="7"/>
        <v>1</v>
      </c>
      <c r="T13" s="10" t="e">
        <f>C13/LOOKUP(D13,{"Half-Yearly","Monthly","Quarterly","Yearly"},{2,12,4,1})</f>
        <v>#N/A</v>
      </c>
      <c r="U13" s="12" t="e">
        <f t="shared" ca="1" si="8"/>
        <v>#N/A</v>
      </c>
    </row>
    <row r="14" spans="1:21" ht="18.75" customHeight="1" x14ac:dyDescent="0.25">
      <c r="A14" s="18" t="str">
        <f>IF(B14="","",MAX(A$5:A13)+1)</f>
        <v/>
      </c>
      <c r="B14" s="25"/>
      <c r="C14" s="26"/>
      <c r="D14" s="27"/>
      <c r="E14" s="27"/>
      <c r="F14" s="28"/>
      <c r="G14" s="28"/>
      <c r="H14" s="13" t="str">
        <f t="shared" ca="1" si="0"/>
        <v/>
      </c>
      <c r="I14" s="19" t="str">
        <f ca="1">IF(H14="","",IF(H14="Total",SUM(I$5:I13),IF(D14="Never",P14,U14)))</f>
        <v/>
      </c>
      <c r="J14" s="6"/>
      <c r="K14" s="8">
        <f t="shared" si="1"/>
        <v>0</v>
      </c>
      <c r="L14" s="9">
        <f t="shared" ca="1" si="2"/>
        <v>41122</v>
      </c>
      <c r="M14" s="11">
        <f t="shared" ca="1" si="3"/>
        <v>112</v>
      </c>
      <c r="N14" s="11">
        <f t="shared" ca="1" si="4"/>
        <v>7</v>
      </c>
      <c r="O14" s="11">
        <f t="shared" ca="1" si="5"/>
        <v>1</v>
      </c>
      <c r="P14" s="12">
        <f t="shared" ca="1" si="6"/>
        <v>0</v>
      </c>
      <c r="Q14" s="10" t="e">
        <f ca="1">M14*LOOKUP(D14,{"Half-Yearly","Monthly","Quarterly","Yearly"},{2,12,4,1})+
QUOTIENT(N14,LOOKUP(D14,{"Half-Yearly","Monthly","Quarterly","Yearly"},{6,1,3,12}))</f>
        <v>#N/A</v>
      </c>
      <c r="R14" s="11" t="e">
        <f ca="1">MOD(N14,LOOKUP(D14,{"Half-Yearly","Monthly","Quarterly","Yearly"},{6,1,3,12}))</f>
        <v>#N/A</v>
      </c>
      <c r="S14" s="11">
        <f t="shared" ca="1" si="7"/>
        <v>1</v>
      </c>
      <c r="T14" s="10" t="e">
        <f>C14/LOOKUP(D14,{"Half-Yearly","Monthly","Quarterly","Yearly"},{2,12,4,1})</f>
        <v>#N/A</v>
      </c>
      <c r="U14" s="12" t="e">
        <f t="shared" ca="1" si="8"/>
        <v>#N/A</v>
      </c>
    </row>
    <row r="15" spans="1:21" ht="18.75" customHeight="1" x14ac:dyDescent="0.25">
      <c r="A15" s="18" t="str">
        <f>IF(B15="","",MAX(A$5:A14)+1)</f>
        <v/>
      </c>
      <c r="B15" s="25"/>
      <c r="C15" s="26"/>
      <c r="D15" s="27"/>
      <c r="E15" s="27"/>
      <c r="F15" s="28"/>
      <c r="G15" s="28"/>
      <c r="H15" s="13" t="str">
        <f t="shared" ca="1" si="0"/>
        <v/>
      </c>
      <c r="I15" s="19" t="str">
        <f ca="1">IF(H15="","",IF(H15="Total",SUM(I$5:I14),IF(D15="Never",P15,U15)))</f>
        <v/>
      </c>
      <c r="J15" s="6"/>
      <c r="K15" s="8">
        <f t="shared" si="1"/>
        <v>0</v>
      </c>
      <c r="L15" s="9">
        <f t="shared" ca="1" si="2"/>
        <v>41122</v>
      </c>
      <c r="M15" s="11">
        <f t="shared" ca="1" si="3"/>
        <v>112</v>
      </c>
      <c r="N15" s="11">
        <f t="shared" ca="1" si="4"/>
        <v>7</v>
      </c>
      <c r="O15" s="11">
        <f t="shared" ca="1" si="5"/>
        <v>1</v>
      </c>
      <c r="P15" s="12">
        <f t="shared" ca="1" si="6"/>
        <v>0</v>
      </c>
      <c r="Q15" s="10" t="e">
        <f ca="1">M15*LOOKUP(D15,{"Half-Yearly","Monthly","Quarterly","Yearly"},{2,12,4,1})+
QUOTIENT(N15,LOOKUP(D15,{"Half-Yearly","Monthly","Quarterly","Yearly"},{6,1,3,12}))</f>
        <v>#N/A</v>
      </c>
      <c r="R15" s="11" t="e">
        <f ca="1">MOD(N15,LOOKUP(D15,{"Half-Yearly","Monthly","Quarterly","Yearly"},{6,1,3,12}))</f>
        <v>#N/A</v>
      </c>
      <c r="S15" s="11">
        <f t="shared" ca="1" si="7"/>
        <v>1</v>
      </c>
      <c r="T15" s="10" t="e">
        <f>C15/LOOKUP(D15,{"Half-Yearly","Monthly","Quarterly","Yearly"},{2,12,4,1})</f>
        <v>#N/A</v>
      </c>
      <c r="U15" s="12" t="e">
        <f t="shared" ca="1" si="8"/>
        <v>#N/A</v>
      </c>
    </row>
    <row r="16" spans="1:21" ht="18.75" customHeight="1" x14ac:dyDescent="0.25">
      <c r="A16" s="18" t="str">
        <f>IF(B16="","",MAX(A$5:A15)+1)</f>
        <v/>
      </c>
      <c r="B16" s="25"/>
      <c r="C16" s="26"/>
      <c r="D16" s="27"/>
      <c r="E16" s="27"/>
      <c r="F16" s="28"/>
      <c r="G16" s="28"/>
      <c r="H16" s="13" t="str">
        <f t="shared" ca="1" si="0"/>
        <v/>
      </c>
      <c r="I16" s="19" t="str">
        <f ca="1">IF(H16="","",IF(H16="Total",SUM(I$5:I15),IF(D16="Never",P16,U16)))</f>
        <v/>
      </c>
      <c r="J16" s="6"/>
      <c r="K16" s="8">
        <f t="shared" si="1"/>
        <v>0</v>
      </c>
      <c r="L16" s="9">
        <f t="shared" ca="1" si="2"/>
        <v>41122</v>
      </c>
      <c r="M16" s="11">
        <f t="shared" ca="1" si="3"/>
        <v>112</v>
      </c>
      <c r="N16" s="11">
        <f t="shared" ca="1" si="4"/>
        <v>7</v>
      </c>
      <c r="O16" s="11">
        <f t="shared" ca="1" si="5"/>
        <v>1</v>
      </c>
      <c r="P16" s="12">
        <f t="shared" ca="1" si="6"/>
        <v>0</v>
      </c>
      <c r="Q16" s="10" t="e">
        <f ca="1">M16*LOOKUP(D16,{"Half-Yearly","Monthly","Quarterly","Yearly"},{2,12,4,1})+
QUOTIENT(N16,LOOKUP(D16,{"Half-Yearly","Monthly","Quarterly","Yearly"},{6,1,3,12}))</f>
        <v>#N/A</v>
      </c>
      <c r="R16" s="11" t="e">
        <f ca="1">MOD(N16,LOOKUP(D16,{"Half-Yearly","Monthly","Quarterly","Yearly"},{6,1,3,12}))</f>
        <v>#N/A</v>
      </c>
      <c r="S16" s="11">
        <f t="shared" ca="1" si="7"/>
        <v>1</v>
      </c>
      <c r="T16" s="10" t="e">
        <f>C16/LOOKUP(D16,{"Half-Yearly","Monthly","Quarterly","Yearly"},{2,12,4,1})</f>
        <v>#N/A</v>
      </c>
      <c r="U16" s="12" t="e">
        <f t="shared" ca="1" si="8"/>
        <v>#N/A</v>
      </c>
    </row>
    <row r="17" spans="1:21" ht="18.75" customHeight="1" x14ac:dyDescent="0.25">
      <c r="A17" s="18" t="str">
        <f>IF(B17="","",MAX(A$5:A16)+1)</f>
        <v/>
      </c>
      <c r="B17" s="25"/>
      <c r="C17" s="26"/>
      <c r="D17" s="27"/>
      <c r="E17" s="27"/>
      <c r="F17" s="28"/>
      <c r="G17" s="28"/>
      <c r="H17" s="13" t="str">
        <f t="shared" ca="1" si="0"/>
        <v/>
      </c>
      <c r="I17" s="19" t="str">
        <f ca="1">IF(H17="","",IF(H17="Total",SUM(I$5:I16),IF(D17="Never",P17,U17)))</f>
        <v/>
      </c>
      <c r="J17" s="6"/>
      <c r="K17" s="8">
        <f t="shared" si="1"/>
        <v>0</v>
      </c>
      <c r="L17" s="9">
        <f t="shared" ca="1" si="2"/>
        <v>41122</v>
      </c>
      <c r="M17" s="11">
        <f t="shared" ca="1" si="3"/>
        <v>112</v>
      </c>
      <c r="N17" s="11">
        <f t="shared" ca="1" si="4"/>
        <v>7</v>
      </c>
      <c r="O17" s="11">
        <f t="shared" ca="1" si="5"/>
        <v>1</v>
      </c>
      <c r="P17" s="12">
        <f t="shared" ca="1" si="6"/>
        <v>0</v>
      </c>
      <c r="Q17" s="10" t="e">
        <f ca="1">M17*LOOKUP(D17,{"Half-Yearly","Monthly","Quarterly","Yearly"},{2,12,4,1})+
QUOTIENT(N17,LOOKUP(D17,{"Half-Yearly","Monthly","Quarterly","Yearly"},{6,1,3,12}))</f>
        <v>#N/A</v>
      </c>
      <c r="R17" s="11" t="e">
        <f ca="1">MOD(N17,LOOKUP(D17,{"Half-Yearly","Monthly","Quarterly","Yearly"},{6,1,3,12}))</f>
        <v>#N/A</v>
      </c>
      <c r="S17" s="11">
        <f t="shared" ca="1" si="7"/>
        <v>1</v>
      </c>
      <c r="T17" s="10" t="e">
        <f>C17/LOOKUP(D17,{"Half-Yearly","Monthly","Quarterly","Yearly"},{2,12,4,1})</f>
        <v>#N/A</v>
      </c>
      <c r="U17" s="12" t="e">
        <f t="shared" ca="1" si="8"/>
        <v>#N/A</v>
      </c>
    </row>
    <row r="18" spans="1:21" ht="18.75" customHeight="1" x14ac:dyDescent="0.25">
      <c r="A18" s="18" t="str">
        <f>IF(B18="","",MAX(A$5:A17)+1)</f>
        <v/>
      </c>
      <c r="B18" s="25"/>
      <c r="C18" s="26"/>
      <c r="D18" s="27"/>
      <c r="E18" s="27"/>
      <c r="F18" s="28"/>
      <c r="G18" s="28"/>
      <c r="H18" s="13" t="str">
        <f t="shared" ca="1" si="0"/>
        <v/>
      </c>
      <c r="I18" s="19" t="str">
        <f ca="1">IF(H18="","",IF(H18="Total",SUM(I$5:I17),IF(D18="Never",P18,U18)))</f>
        <v/>
      </c>
      <c r="J18" s="6"/>
      <c r="K18" s="8">
        <f t="shared" si="1"/>
        <v>0</v>
      </c>
      <c r="L18" s="9">
        <f t="shared" ca="1" si="2"/>
        <v>41122</v>
      </c>
      <c r="M18" s="11">
        <f t="shared" ca="1" si="3"/>
        <v>112</v>
      </c>
      <c r="N18" s="11">
        <f t="shared" ca="1" si="4"/>
        <v>7</v>
      </c>
      <c r="O18" s="11">
        <f t="shared" ca="1" si="5"/>
        <v>1</v>
      </c>
      <c r="P18" s="12">
        <f t="shared" ca="1" si="6"/>
        <v>0</v>
      </c>
      <c r="Q18" s="10" t="e">
        <f ca="1">M18*LOOKUP(D18,{"Half-Yearly","Monthly","Quarterly","Yearly"},{2,12,4,1})+
QUOTIENT(N18,LOOKUP(D18,{"Half-Yearly","Monthly","Quarterly","Yearly"},{6,1,3,12}))</f>
        <v>#N/A</v>
      </c>
      <c r="R18" s="11" t="e">
        <f ca="1">MOD(N18,LOOKUP(D18,{"Half-Yearly","Monthly","Quarterly","Yearly"},{6,1,3,12}))</f>
        <v>#N/A</v>
      </c>
      <c r="S18" s="11">
        <f t="shared" ca="1" si="7"/>
        <v>1</v>
      </c>
      <c r="T18" s="10" t="e">
        <f>C18/LOOKUP(D18,{"Half-Yearly","Monthly","Quarterly","Yearly"},{2,12,4,1})</f>
        <v>#N/A</v>
      </c>
      <c r="U18" s="12" t="e">
        <f t="shared" ca="1" si="8"/>
        <v>#N/A</v>
      </c>
    </row>
    <row r="19" spans="1:21" ht="18.75" customHeight="1" x14ac:dyDescent="0.25">
      <c r="A19" s="18" t="str">
        <f>IF(B19="","",MAX(A$5:A18)+1)</f>
        <v/>
      </c>
      <c r="B19" s="25"/>
      <c r="C19" s="26"/>
      <c r="D19" s="27"/>
      <c r="E19" s="27"/>
      <c r="F19" s="28"/>
      <c r="G19" s="28"/>
      <c r="H19" s="13" t="str">
        <f t="shared" ca="1" si="0"/>
        <v/>
      </c>
      <c r="I19" s="19" t="str">
        <f ca="1">IF(H19="","",IF(H19="Total",SUM(I$5:I18),IF(D19="Never",P19,U19)))</f>
        <v/>
      </c>
      <c r="J19" s="6"/>
      <c r="K19" s="8">
        <f t="shared" si="1"/>
        <v>0</v>
      </c>
      <c r="L19" s="9">
        <f t="shared" ca="1" si="2"/>
        <v>41122</v>
      </c>
      <c r="M19" s="11">
        <f t="shared" ca="1" si="3"/>
        <v>112</v>
      </c>
      <c r="N19" s="11">
        <f t="shared" ca="1" si="4"/>
        <v>7</v>
      </c>
      <c r="O19" s="11">
        <f t="shared" ca="1" si="5"/>
        <v>1</v>
      </c>
      <c r="P19" s="12">
        <f t="shared" ca="1" si="6"/>
        <v>0</v>
      </c>
      <c r="Q19" s="10" t="e">
        <f ca="1">M19*LOOKUP(D19,{"Half-Yearly","Monthly","Quarterly","Yearly"},{2,12,4,1})+
QUOTIENT(N19,LOOKUP(D19,{"Half-Yearly","Monthly","Quarterly","Yearly"},{6,1,3,12}))</f>
        <v>#N/A</v>
      </c>
      <c r="R19" s="11" t="e">
        <f ca="1">MOD(N19,LOOKUP(D19,{"Half-Yearly","Monthly","Quarterly","Yearly"},{6,1,3,12}))</f>
        <v>#N/A</v>
      </c>
      <c r="S19" s="11">
        <f t="shared" ca="1" si="7"/>
        <v>1</v>
      </c>
      <c r="T19" s="10" t="e">
        <f>C19/LOOKUP(D19,{"Half-Yearly","Monthly","Quarterly","Yearly"},{2,12,4,1})</f>
        <v>#N/A</v>
      </c>
      <c r="U19" s="12" t="e">
        <f t="shared" ca="1" si="8"/>
        <v>#N/A</v>
      </c>
    </row>
    <row r="20" spans="1:21" ht="18.75" customHeight="1" x14ac:dyDescent="0.25">
      <c r="A20" s="18" t="str">
        <f>IF(B20="","",MAX(A$5:A19)+1)</f>
        <v/>
      </c>
      <c r="B20" s="25"/>
      <c r="C20" s="26"/>
      <c r="D20" s="27"/>
      <c r="E20" s="27"/>
      <c r="F20" s="28"/>
      <c r="G20" s="28"/>
      <c r="H20" s="13" t="str">
        <f t="shared" ca="1" si="0"/>
        <v/>
      </c>
      <c r="I20" s="19" t="str">
        <f ca="1">IF(H20="","",IF(H20="Total",SUM(I$5:I19),IF(D20="Never",P20,U20)))</f>
        <v/>
      </c>
      <c r="J20" s="6"/>
      <c r="K20" s="8">
        <f t="shared" si="1"/>
        <v>0</v>
      </c>
      <c r="L20" s="9">
        <f t="shared" ca="1" si="2"/>
        <v>41122</v>
      </c>
      <c r="M20" s="11">
        <f t="shared" ca="1" si="3"/>
        <v>112</v>
      </c>
      <c r="N20" s="11">
        <f t="shared" ca="1" si="4"/>
        <v>7</v>
      </c>
      <c r="O20" s="11">
        <f t="shared" ca="1" si="5"/>
        <v>1</v>
      </c>
      <c r="P20" s="12">
        <f t="shared" ca="1" si="6"/>
        <v>0</v>
      </c>
      <c r="Q20" s="10" t="e">
        <f ca="1">M20*LOOKUP(D20,{"Half-Yearly","Monthly","Quarterly","Yearly"},{2,12,4,1})+
QUOTIENT(N20,LOOKUP(D20,{"Half-Yearly","Monthly","Quarterly","Yearly"},{6,1,3,12}))</f>
        <v>#N/A</v>
      </c>
      <c r="R20" s="11" t="e">
        <f ca="1">MOD(N20,LOOKUP(D20,{"Half-Yearly","Monthly","Quarterly","Yearly"},{6,1,3,12}))</f>
        <v>#N/A</v>
      </c>
      <c r="S20" s="11">
        <f t="shared" ca="1" si="7"/>
        <v>1</v>
      </c>
      <c r="T20" s="10" t="e">
        <f>C20/LOOKUP(D20,{"Half-Yearly","Monthly","Quarterly","Yearly"},{2,12,4,1})</f>
        <v>#N/A</v>
      </c>
      <c r="U20" s="12" t="e">
        <f t="shared" ca="1" si="8"/>
        <v>#N/A</v>
      </c>
    </row>
    <row r="21" spans="1:21" ht="18.75" customHeight="1" x14ac:dyDescent="0.25">
      <c r="A21" s="18" t="str">
        <f>IF(B21="","",MAX(A$5:A20)+1)</f>
        <v/>
      </c>
      <c r="B21" s="25"/>
      <c r="C21" s="26"/>
      <c r="D21" s="27"/>
      <c r="E21" s="27"/>
      <c r="F21" s="28"/>
      <c r="G21" s="28"/>
      <c r="H21" s="13" t="str">
        <f t="shared" ca="1" si="0"/>
        <v/>
      </c>
      <c r="I21" s="19" t="str">
        <f ca="1">IF(H21="","",IF(H21="Total",SUM(I$5:I20),IF(D21="Never",P21,U21)))</f>
        <v/>
      </c>
      <c r="J21" s="6"/>
      <c r="K21" s="8">
        <f t="shared" si="1"/>
        <v>0</v>
      </c>
      <c r="L21" s="9">
        <f t="shared" ca="1" si="2"/>
        <v>41122</v>
      </c>
      <c r="M21" s="11">
        <f t="shared" ca="1" si="3"/>
        <v>112</v>
      </c>
      <c r="N21" s="11">
        <f t="shared" ca="1" si="4"/>
        <v>7</v>
      </c>
      <c r="O21" s="11">
        <f t="shared" ca="1" si="5"/>
        <v>1</v>
      </c>
      <c r="P21" s="12">
        <f t="shared" ca="1" si="6"/>
        <v>0</v>
      </c>
      <c r="Q21" s="10" t="e">
        <f ca="1">M21*LOOKUP(D21,{"Half-Yearly","Monthly","Quarterly","Yearly"},{2,12,4,1})+
QUOTIENT(N21,LOOKUP(D21,{"Half-Yearly","Monthly","Quarterly","Yearly"},{6,1,3,12}))</f>
        <v>#N/A</v>
      </c>
      <c r="R21" s="11" t="e">
        <f ca="1">MOD(N21,LOOKUP(D21,{"Half-Yearly","Monthly","Quarterly","Yearly"},{6,1,3,12}))</f>
        <v>#N/A</v>
      </c>
      <c r="S21" s="11">
        <f t="shared" ca="1" si="7"/>
        <v>1</v>
      </c>
      <c r="T21" s="10" t="e">
        <f>C21/LOOKUP(D21,{"Half-Yearly","Monthly","Quarterly","Yearly"},{2,12,4,1})</f>
        <v>#N/A</v>
      </c>
      <c r="U21" s="12" t="e">
        <f t="shared" ca="1" si="8"/>
        <v>#N/A</v>
      </c>
    </row>
    <row r="22" spans="1:21" ht="18.75" customHeight="1" x14ac:dyDescent="0.25">
      <c r="A22" s="18" t="str">
        <f>IF(B22="","",MAX(A$5:A21)+1)</f>
        <v/>
      </c>
      <c r="B22" s="25"/>
      <c r="C22" s="26"/>
      <c r="D22" s="27"/>
      <c r="E22" s="27"/>
      <c r="F22" s="28"/>
      <c r="G22" s="28"/>
      <c r="H22" s="13" t="str">
        <f t="shared" ca="1" si="0"/>
        <v/>
      </c>
      <c r="I22" s="19" t="str">
        <f ca="1">IF(H22="","",IF(H22="Total",SUM(I$5:I21),IF(D22="Never",P22,U22)))</f>
        <v/>
      </c>
      <c r="J22" s="6"/>
      <c r="K22" s="8">
        <f t="shared" si="1"/>
        <v>0</v>
      </c>
      <c r="L22" s="9">
        <f t="shared" ca="1" si="2"/>
        <v>41122</v>
      </c>
      <c r="M22" s="11">
        <f t="shared" ca="1" si="3"/>
        <v>112</v>
      </c>
      <c r="N22" s="11">
        <f t="shared" ca="1" si="4"/>
        <v>7</v>
      </c>
      <c r="O22" s="11">
        <f t="shared" ca="1" si="5"/>
        <v>1</v>
      </c>
      <c r="P22" s="12">
        <f t="shared" ca="1" si="6"/>
        <v>0</v>
      </c>
      <c r="Q22" s="10" t="e">
        <f ca="1">M22*LOOKUP(D22,{"Half-Yearly","Monthly","Quarterly","Yearly"},{2,12,4,1})+
QUOTIENT(N22,LOOKUP(D22,{"Half-Yearly","Monthly","Quarterly","Yearly"},{6,1,3,12}))</f>
        <v>#N/A</v>
      </c>
      <c r="R22" s="11" t="e">
        <f ca="1">MOD(N22,LOOKUP(D22,{"Half-Yearly","Monthly","Quarterly","Yearly"},{6,1,3,12}))</f>
        <v>#N/A</v>
      </c>
      <c r="S22" s="11">
        <f t="shared" ca="1" si="7"/>
        <v>1</v>
      </c>
      <c r="T22" s="10" t="e">
        <f>C22/LOOKUP(D22,{"Half-Yearly","Monthly","Quarterly","Yearly"},{2,12,4,1})</f>
        <v>#N/A</v>
      </c>
      <c r="U22" s="12" t="e">
        <f t="shared" ca="1" si="8"/>
        <v>#N/A</v>
      </c>
    </row>
    <row r="23" spans="1:21" ht="18.75" customHeight="1" x14ac:dyDescent="0.25">
      <c r="A23" s="18" t="str">
        <f>IF(B23="","",MAX(A$5:A22)+1)</f>
        <v/>
      </c>
      <c r="B23" s="25"/>
      <c r="C23" s="26"/>
      <c r="D23" s="27"/>
      <c r="E23" s="27"/>
      <c r="F23" s="28"/>
      <c r="G23" s="28"/>
      <c r="H23" s="13" t="str">
        <f t="shared" ca="1" si="0"/>
        <v/>
      </c>
      <c r="I23" s="19" t="str">
        <f ca="1">IF(H23="","",IF(H23="Total",SUM(I$5:I22),IF(D23="Never",P23,U23)))</f>
        <v/>
      </c>
      <c r="J23" s="6"/>
      <c r="K23" s="8">
        <f t="shared" si="1"/>
        <v>0</v>
      </c>
      <c r="L23" s="9">
        <f t="shared" ca="1" si="2"/>
        <v>41122</v>
      </c>
      <c r="M23" s="11">
        <f t="shared" ca="1" si="3"/>
        <v>112</v>
      </c>
      <c r="N23" s="11">
        <f t="shared" ca="1" si="4"/>
        <v>7</v>
      </c>
      <c r="O23" s="11">
        <f t="shared" ca="1" si="5"/>
        <v>1</v>
      </c>
      <c r="P23" s="12">
        <f t="shared" ca="1" si="6"/>
        <v>0</v>
      </c>
      <c r="Q23" s="10" t="e">
        <f ca="1">M23*LOOKUP(D23,{"Half-Yearly","Monthly","Quarterly","Yearly"},{2,12,4,1})+
QUOTIENT(N23,LOOKUP(D23,{"Half-Yearly","Monthly","Quarterly","Yearly"},{6,1,3,12}))</f>
        <v>#N/A</v>
      </c>
      <c r="R23" s="11" t="e">
        <f ca="1">MOD(N23,LOOKUP(D23,{"Half-Yearly","Monthly","Quarterly","Yearly"},{6,1,3,12}))</f>
        <v>#N/A</v>
      </c>
      <c r="S23" s="11">
        <f t="shared" ca="1" si="7"/>
        <v>1</v>
      </c>
      <c r="T23" s="10" t="e">
        <f>C23/LOOKUP(D23,{"Half-Yearly","Monthly","Quarterly","Yearly"},{2,12,4,1})</f>
        <v>#N/A</v>
      </c>
      <c r="U23" s="12" t="e">
        <f t="shared" ca="1" si="8"/>
        <v>#N/A</v>
      </c>
    </row>
    <row r="24" spans="1:21" ht="18.75" customHeight="1" x14ac:dyDescent="0.25">
      <c r="A24" s="18" t="str">
        <f>IF(B24="","",MAX(A$5:A23)+1)</f>
        <v/>
      </c>
      <c r="B24" s="25"/>
      <c r="C24" s="26"/>
      <c r="D24" s="27"/>
      <c r="E24" s="27"/>
      <c r="F24" s="28"/>
      <c r="G24" s="28"/>
      <c r="H24" s="13" t="str">
        <f t="shared" ca="1" si="0"/>
        <v/>
      </c>
      <c r="I24" s="19" t="str">
        <f ca="1">IF(H24="","",IF(H24="Total",SUM(I$5:I23),IF(D24="Never",P24,U24)))</f>
        <v/>
      </c>
      <c r="J24" s="6"/>
      <c r="K24" s="8">
        <f t="shared" si="1"/>
        <v>0</v>
      </c>
      <c r="L24" s="9">
        <f t="shared" ca="1" si="2"/>
        <v>41122</v>
      </c>
      <c r="M24" s="11">
        <f t="shared" ca="1" si="3"/>
        <v>112</v>
      </c>
      <c r="N24" s="11">
        <f t="shared" ca="1" si="4"/>
        <v>7</v>
      </c>
      <c r="O24" s="11">
        <f t="shared" ca="1" si="5"/>
        <v>1</v>
      </c>
      <c r="P24" s="12">
        <f t="shared" ca="1" si="6"/>
        <v>0</v>
      </c>
      <c r="Q24" s="10" t="e">
        <f ca="1">M24*LOOKUP(D24,{"Half-Yearly","Monthly","Quarterly","Yearly"},{2,12,4,1})+
QUOTIENT(N24,LOOKUP(D24,{"Half-Yearly","Monthly","Quarterly","Yearly"},{6,1,3,12}))</f>
        <v>#N/A</v>
      </c>
      <c r="R24" s="11" t="e">
        <f ca="1">MOD(N24,LOOKUP(D24,{"Half-Yearly","Monthly","Quarterly","Yearly"},{6,1,3,12}))</f>
        <v>#N/A</v>
      </c>
      <c r="S24" s="11">
        <f t="shared" ca="1" si="7"/>
        <v>1</v>
      </c>
      <c r="T24" s="10" t="e">
        <f>C24/LOOKUP(D24,{"Half-Yearly","Monthly","Quarterly","Yearly"},{2,12,4,1})</f>
        <v>#N/A</v>
      </c>
      <c r="U24" s="12" t="e">
        <f t="shared" ca="1" si="8"/>
        <v>#N/A</v>
      </c>
    </row>
    <row r="25" spans="1:21" ht="18.75" customHeight="1" x14ac:dyDescent="0.25">
      <c r="A25" s="18" t="str">
        <f>IF(B25="","",MAX(A$5:A24)+1)</f>
        <v/>
      </c>
      <c r="B25" s="25"/>
      <c r="C25" s="26"/>
      <c r="D25" s="27"/>
      <c r="E25" s="27"/>
      <c r="F25" s="28"/>
      <c r="G25" s="28"/>
      <c r="H25" s="13" t="str">
        <f t="shared" ca="1" si="0"/>
        <v/>
      </c>
      <c r="I25" s="19" t="str">
        <f ca="1">IF(H25="","",IF(H25="Total",SUM(I$5:I24),IF(D25="Never",P25,U25)))</f>
        <v/>
      </c>
      <c r="J25" s="6"/>
      <c r="K25" s="8">
        <f t="shared" si="1"/>
        <v>0</v>
      </c>
      <c r="L25" s="9">
        <f t="shared" ca="1" si="2"/>
        <v>41122</v>
      </c>
      <c r="M25" s="11">
        <f t="shared" ca="1" si="3"/>
        <v>112</v>
      </c>
      <c r="N25" s="11">
        <f t="shared" ca="1" si="4"/>
        <v>7</v>
      </c>
      <c r="O25" s="11">
        <f t="shared" ca="1" si="5"/>
        <v>1</v>
      </c>
      <c r="P25" s="12">
        <f t="shared" ca="1" si="6"/>
        <v>0</v>
      </c>
      <c r="Q25" s="10" t="e">
        <f ca="1">M25*LOOKUP(D25,{"Half-Yearly","Monthly","Quarterly","Yearly"},{2,12,4,1})+
QUOTIENT(N25,LOOKUP(D25,{"Half-Yearly","Monthly","Quarterly","Yearly"},{6,1,3,12}))</f>
        <v>#N/A</v>
      </c>
      <c r="R25" s="11" t="e">
        <f ca="1">MOD(N25,LOOKUP(D25,{"Half-Yearly","Monthly","Quarterly","Yearly"},{6,1,3,12}))</f>
        <v>#N/A</v>
      </c>
      <c r="S25" s="11">
        <f t="shared" ca="1" si="7"/>
        <v>1</v>
      </c>
      <c r="T25" s="10" t="e">
        <f>C25/LOOKUP(D25,{"Half-Yearly","Monthly","Quarterly","Yearly"},{2,12,4,1})</f>
        <v>#N/A</v>
      </c>
      <c r="U25" s="12" t="e">
        <f t="shared" ca="1" si="8"/>
        <v>#N/A</v>
      </c>
    </row>
    <row r="26" spans="1:21" ht="18.75" customHeight="1" x14ac:dyDescent="0.25">
      <c r="A26" s="18" t="str">
        <f>IF(B26="","",MAX(A$5:A25)+1)</f>
        <v/>
      </c>
      <c r="B26" s="25"/>
      <c r="C26" s="26"/>
      <c r="D26" s="27"/>
      <c r="E26" s="27"/>
      <c r="F26" s="28"/>
      <c r="G26" s="28"/>
      <c r="H26" s="13" t="str">
        <f t="shared" ca="1" si="0"/>
        <v/>
      </c>
      <c r="I26" s="19" t="str">
        <f ca="1">IF(H26="","",IF(H26="Total",SUM(I$5:I25),IF(D26="Never",P26,U26)))</f>
        <v/>
      </c>
      <c r="J26" s="6"/>
      <c r="K26" s="8">
        <f t="shared" si="1"/>
        <v>0</v>
      </c>
      <c r="L26" s="9">
        <f t="shared" ca="1" si="2"/>
        <v>41122</v>
      </c>
      <c r="M26" s="11">
        <f t="shared" ca="1" si="3"/>
        <v>112</v>
      </c>
      <c r="N26" s="11">
        <f t="shared" ca="1" si="4"/>
        <v>7</v>
      </c>
      <c r="O26" s="11">
        <f t="shared" ca="1" si="5"/>
        <v>1</v>
      </c>
      <c r="P26" s="12">
        <f t="shared" ca="1" si="6"/>
        <v>0</v>
      </c>
      <c r="Q26" s="10" t="e">
        <f ca="1">M26*LOOKUP(D26,{"Half-Yearly","Monthly","Quarterly","Yearly"},{2,12,4,1})+
QUOTIENT(N26,LOOKUP(D26,{"Half-Yearly","Monthly","Quarterly","Yearly"},{6,1,3,12}))</f>
        <v>#N/A</v>
      </c>
      <c r="R26" s="11" t="e">
        <f ca="1">MOD(N26,LOOKUP(D26,{"Half-Yearly","Monthly","Quarterly","Yearly"},{6,1,3,12}))</f>
        <v>#N/A</v>
      </c>
      <c r="S26" s="11">
        <f t="shared" ca="1" si="7"/>
        <v>1</v>
      </c>
      <c r="T26" s="10" t="e">
        <f>C26/LOOKUP(D26,{"Half-Yearly","Monthly","Quarterly","Yearly"},{2,12,4,1})</f>
        <v>#N/A</v>
      </c>
      <c r="U26" s="12" t="e">
        <f t="shared" ca="1" si="8"/>
        <v>#N/A</v>
      </c>
    </row>
    <row r="27" spans="1:21" ht="18.75" customHeight="1" x14ac:dyDescent="0.25">
      <c r="A27" s="18" t="str">
        <f>IF(B27="","",MAX(A$5:A26)+1)</f>
        <v/>
      </c>
      <c r="B27" s="25"/>
      <c r="C27" s="26"/>
      <c r="D27" s="27"/>
      <c r="E27" s="27"/>
      <c r="F27" s="28"/>
      <c r="G27" s="28"/>
      <c r="H27" s="13" t="str">
        <f t="shared" ca="1" si="0"/>
        <v/>
      </c>
      <c r="I27" s="19" t="str">
        <f ca="1">IF(H27="","",IF(H27="Total",SUM(I$5:I26),IF(D27="Never",P27,U27)))</f>
        <v/>
      </c>
      <c r="J27" s="6"/>
      <c r="K27" s="8">
        <f t="shared" si="1"/>
        <v>0</v>
      </c>
      <c r="L27" s="9">
        <f t="shared" ca="1" si="2"/>
        <v>41122</v>
      </c>
      <c r="M27" s="11">
        <f t="shared" ca="1" si="3"/>
        <v>112</v>
      </c>
      <c r="N27" s="11">
        <f t="shared" ca="1" si="4"/>
        <v>7</v>
      </c>
      <c r="O27" s="11">
        <f t="shared" ca="1" si="5"/>
        <v>1</v>
      </c>
      <c r="P27" s="12">
        <f t="shared" ca="1" si="6"/>
        <v>0</v>
      </c>
      <c r="Q27" s="10" t="e">
        <f ca="1">M27*LOOKUP(D27,{"Half-Yearly","Monthly","Quarterly","Yearly"},{2,12,4,1})+
QUOTIENT(N27,LOOKUP(D27,{"Half-Yearly","Monthly","Quarterly","Yearly"},{6,1,3,12}))</f>
        <v>#N/A</v>
      </c>
      <c r="R27" s="11" t="e">
        <f ca="1">MOD(N27,LOOKUP(D27,{"Half-Yearly","Monthly","Quarterly","Yearly"},{6,1,3,12}))</f>
        <v>#N/A</v>
      </c>
      <c r="S27" s="11">
        <f t="shared" ca="1" si="7"/>
        <v>1</v>
      </c>
      <c r="T27" s="10" t="e">
        <f>C27/LOOKUP(D27,{"Half-Yearly","Monthly","Quarterly","Yearly"},{2,12,4,1})</f>
        <v>#N/A</v>
      </c>
      <c r="U27" s="12" t="e">
        <f t="shared" ca="1" si="8"/>
        <v>#N/A</v>
      </c>
    </row>
    <row r="28" spans="1:21" ht="18.75" customHeight="1" x14ac:dyDescent="0.25">
      <c r="A28" s="18" t="str">
        <f>IF(B28="","",MAX(A$5:A27)+1)</f>
        <v/>
      </c>
      <c r="B28" s="25"/>
      <c r="C28" s="26"/>
      <c r="D28" s="27"/>
      <c r="E28" s="27"/>
      <c r="F28" s="28"/>
      <c r="G28" s="28"/>
      <c r="H28" s="13" t="str">
        <f t="shared" ca="1" si="0"/>
        <v/>
      </c>
      <c r="I28" s="19" t="str">
        <f ca="1">IF(H28="","",IF(H28="Total",SUM(I$5:I27),IF(D28="Never",P28,U28)))</f>
        <v/>
      </c>
      <c r="J28" s="6"/>
      <c r="K28" s="8">
        <f t="shared" si="1"/>
        <v>0</v>
      </c>
      <c r="L28" s="9">
        <f t="shared" ca="1" si="2"/>
        <v>41122</v>
      </c>
      <c r="M28" s="11">
        <f t="shared" ca="1" si="3"/>
        <v>112</v>
      </c>
      <c r="N28" s="11">
        <f t="shared" ca="1" si="4"/>
        <v>7</v>
      </c>
      <c r="O28" s="11">
        <f t="shared" ca="1" si="5"/>
        <v>1</v>
      </c>
      <c r="P28" s="12">
        <f t="shared" ca="1" si="6"/>
        <v>0</v>
      </c>
      <c r="Q28" s="10" t="e">
        <f ca="1">M28*LOOKUP(D28,{"Half-Yearly","Monthly","Quarterly","Yearly"},{2,12,4,1})+
QUOTIENT(N28,LOOKUP(D28,{"Half-Yearly","Monthly","Quarterly","Yearly"},{6,1,3,12}))</f>
        <v>#N/A</v>
      </c>
      <c r="R28" s="11" t="e">
        <f ca="1">MOD(N28,LOOKUP(D28,{"Half-Yearly","Monthly","Quarterly","Yearly"},{6,1,3,12}))</f>
        <v>#N/A</v>
      </c>
      <c r="S28" s="11">
        <f t="shared" ca="1" si="7"/>
        <v>1</v>
      </c>
      <c r="T28" s="10" t="e">
        <f>C28/LOOKUP(D28,{"Half-Yearly","Monthly","Quarterly","Yearly"},{2,12,4,1})</f>
        <v>#N/A</v>
      </c>
      <c r="U28" s="12" t="e">
        <f t="shared" ca="1" si="8"/>
        <v>#N/A</v>
      </c>
    </row>
    <row r="29" spans="1:21" ht="18.75" customHeight="1" x14ac:dyDescent="0.25">
      <c r="A29" s="18" t="str">
        <f>IF(B29="","",MAX(A$5:A28)+1)</f>
        <v/>
      </c>
      <c r="B29" s="25"/>
      <c r="C29" s="26"/>
      <c r="D29" s="27"/>
      <c r="E29" s="27"/>
      <c r="F29" s="28"/>
      <c r="G29" s="28"/>
      <c r="H29" s="13" t="str">
        <f t="shared" ca="1" si="0"/>
        <v/>
      </c>
      <c r="I29" s="19" t="str">
        <f ca="1">IF(H29="","",IF(H29="Total",SUM(I$5:I28),IF(D29="Never",P29,U29)))</f>
        <v/>
      </c>
      <c r="J29" s="6"/>
      <c r="K29" s="8">
        <f t="shared" si="1"/>
        <v>0</v>
      </c>
      <c r="L29" s="9">
        <f t="shared" ca="1" si="2"/>
        <v>41122</v>
      </c>
      <c r="M29" s="11">
        <f t="shared" ca="1" si="3"/>
        <v>112</v>
      </c>
      <c r="N29" s="11">
        <f t="shared" ca="1" si="4"/>
        <v>7</v>
      </c>
      <c r="O29" s="11">
        <f t="shared" ca="1" si="5"/>
        <v>1</v>
      </c>
      <c r="P29" s="12">
        <f t="shared" ca="1" si="6"/>
        <v>0</v>
      </c>
      <c r="Q29" s="10" t="e">
        <f ca="1">M29*LOOKUP(D29,{"Half-Yearly","Monthly","Quarterly","Yearly"},{2,12,4,1})+
QUOTIENT(N29,LOOKUP(D29,{"Half-Yearly","Monthly","Quarterly","Yearly"},{6,1,3,12}))</f>
        <v>#N/A</v>
      </c>
      <c r="R29" s="11" t="e">
        <f ca="1">MOD(N29,LOOKUP(D29,{"Half-Yearly","Monthly","Quarterly","Yearly"},{6,1,3,12}))</f>
        <v>#N/A</v>
      </c>
      <c r="S29" s="11">
        <f t="shared" ca="1" si="7"/>
        <v>1</v>
      </c>
      <c r="T29" s="10" t="e">
        <f>C29/LOOKUP(D29,{"Half-Yearly","Monthly","Quarterly","Yearly"},{2,12,4,1})</f>
        <v>#N/A</v>
      </c>
      <c r="U29" s="12" t="e">
        <f t="shared" ca="1" si="8"/>
        <v>#N/A</v>
      </c>
    </row>
    <row r="30" spans="1:21" ht="18.75" customHeight="1" x14ac:dyDescent="0.25">
      <c r="A30" s="18" t="str">
        <f>IF(B30="","",MAX(A$5:A29)+1)</f>
        <v/>
      </c>
      <c r="B30" s="25"/>
      <c r="C30" s="26"/>
      <c r="D30" s="27"/>
      <c r="E30" s="27"/>
      <c r="F30" s="28"/>
      <c r="G30" s="28"/>
      <c r="H30" s="13" t="str">
        <f t="shared" ca="1" si="0"/>
        <v/>
      </c>
      <c r="I30" s="19" t="str">
        <f ca="1">IF(H30="","",IF(H30="Total",SUM(I$5:I29),IF(D30="Never",P30,U30)))</f>
        <v/>
      </c>
      <c r="J30" s="6"/>
      <c r="K30" s="8">
        <f t="shared" si="1"/>
        <v>0</v>
      </c>
      <c r="L30" s="9">
        <f t="shared" ca="1" si="2"/>
        <v>41122</v>
      </c>
      <c r="M30" s="11">
        <f t="shared" ca="1" si="3"/>
        <v>112</v>
      </c>
      <c r="N30" s="11">
        <f t="shared" ca="1" si="4"/>
        <v>7</v>
      </c>
      <c r="O30" s="11">
        <f t="shared" ca="1" si="5"/>
        <v>1</v>
      </c>
      <c r="P30" s="12">
        <f t="shared" ca="1" si="6"/>
        <v>0</v>
      </c>
      <c r="Q30" s="10" t="e">
        <f ca="1">M30*LOOKUP(D30,{"Half-Yearly","Monthly","Quarterly","Yearly"},{2,12,4,1})+
QUOTIENT(N30,LOOKUP(D30,{"Half-Yearly","Monthly","Quarterly","Yearly"},{6,1,3,12}))</f>
        <v>#N/A</v>
      </c>
      <c r="R30" s="11" t="e">
        <f ca="1">MOD(N30,LOOKUP(D30,{"Half-Yearly","Monthly","Quarterly","Yearly"},{6,1,3,12}))</f>
        <v>#N/A</v>
      </c>
      <c r="S30" s="11">
        <f t="shared" ca="1" si="7"/>
        <v>1</v>
      </c>
      <c r="T30" s="10" t="e">
        <f>C30/LOOKUP(D30,{"Half-Yearly","Monthly","Quarterly","Yearly"},{2,12,4,1})</f>
        <v>#N/A</v>
      </c>
      <c r="U30" s="12" t="e">
        <f t="shared" ca="1" si="8"/>
        <v>#N/A</v>
      </c>
    </row>
    <row r="31" spans="1:21" ht="18.75" customHeight="1" x14ac:dyDescent="0.25">
      <c r="A31" s="18" t="str">
        <f>IF(B31="","",MAX(A$5:A30)+1)</f>
        <v/>
      </c>
      <c r="B31" s="25"/>
      <c r="C31" s="26"/>
      <c r="D31" s="27"/>
      <c r="E31" s="27"/>
      <c r="F31" s="28"/>
      <c r="G31" s="28"/>
      <c r="H31" s="13" t="str">
        <f t="shared" ca="1" si="0"/>
        <v/>
      </c>
      <c r="I31" s="19" t="str">
        <f ca="1">IF(H31="","",IF(H31="Total",SUM(I$5:I30),IF(D31="Never",P31,U31)))</f>
        <v/>
      </c>
      <c r="J31" s="6"/>
      <c r="K31" s="8">
        <f t="shared" si="1"/>
        <v>0</v>
      </c>
      <c r="L31" s="9">
        <f t="shared" ca="1" si="2"/>
        <v>41122</v>
      </c>
      <c r="M31" s="11">
        <f t="shared" ca="1" si="3"/>
        <v>112</v>
      </c>
      <c r="N31" s="11">
        <f t="shared" ca="1" si="4"/>
        <v>7</v>
      </c>
      <c r="O31" s="11">
        <f t="shared" ca="1" si="5"/>
        <v>1</v>
      </c>
      <c r="P31" s="12">
        <f t="shared" ca="1" si="6"/>
        <v>0</v>
      </c>
      <c r="Q31" s="10" t="e">
        <f ca="1">M31*LOOKUP(D31,{"Half-Yearly","Monthly","Quarterly","Yearly"},{2,12,4,1})+
QUOTIENT(N31,LOOKUP(D31,{"Half-Yearly","Monthly","Quarterly","Yearly"},{6,1,3,12}))</f>
        <v>#N/A</v>
      </c>
      <c r="R31" s="11" t="e">
        <f ca="1">MOD(N31,LOOKUP(D31,{"Half-Yearly","Monthly","Quarterly","Yearly"},{6,1,3,12}))</f>
        <v>#N/A</v>
      </c>
      <c r="S31" s="11">
        <f t="shared" ca="1" si="7"/>
        <v>1</v>
      </c>
      <c r="T31" s="10" t="e">
        <f>C31/LOOKUP(D31,{"Half-Yearly","Monthly","Quarterly","Yearly"},{2,12,4,1})</f>
        <v>#N/A</v>
      </c>
      <c r="U31" s="12" t="e">
        <f t="shared" ca="1" si="8"/>
        <v>#N/A</v>
      </c>
    </row>
    <row r="32" spans="1:21" ht="18.75" customHeight="1" x14ac:dyDescent="0.25">
      <c r="A32" s="18" t="str">
        <f>IF(B32="","",MAX(A$5:A31)+1)</f>
        <v/>
      </c>
      <c r="B32" s="25"/>
      <c r="C32" s="26"/>
      <c r="D32" s="27"/>
      <c r="E32" s="27"/>
      <c r="F32" s="28"/>
      <c r="G32" s="28"/>
      <c r="H32" s="13" t="str">
        <f t="shared" ca="1" si="0"/>
        <v/>
      </c>
      <c r="I32" s="19" t="str">
        <f ca="1">IF(H32="","",IF(H32="Total",SUM(I$5:I31),IF(D32="Never",P32,U32)))</f>
        <v/>
      </c>
      <c r="J32" s="6"/>
      <c r="K32" s="8">
        <f t="shared" si="1"/>
        <v>0</v>
      </c>
      <c r="L32" s="9">
        <f t="shared" ca="1" si="2"/>
        <v>41122</v>
      </c>
      <c r="M32" s="11">
        <f t="shared" ca="1" si="3"/>
        <v>112</v>
      </c>
      <c r="N32" s="11">
        <f t="shared" ca="1" si="4"/>
        <v>7</v>
      </c>
      <c r="O32" s="11">
        <f t="shared" ca="1" si="5"/>
        <v>1</v>
      </c>
      <c r="P32" s="12">
        <f t="shared" ca="1" si="6"/>
        <v>0</v>
      </c>
      <c r="Q32" s="10" t="e">
        <f ca="1">M32*LOOKUP(D32,{"Half-Yearly","Monthly","Quarterly","Yearly"},{2,12,4,1})+
QUOTIENT(N32,LOOKUP(D32,{"Half-Yearly","Monthly","Quarterly","Yearly"},{6,1,3,12}))</f>
        <v>#N/A</v>
      </c>
      <c r="R32" s="11" t="e">
        <f ca="1">MOD(N32,LOOKUP(D32,{"Half-Yearly","Monthly","Quarterly","Yearly"},{6,1,3,12}))</f>
        <v>#N/A</v>
      </c>
      <c r="S32" s="11">
        <f t="shared" ca="1" si="7"/>
        <v>1</v>
      </c>
      <c r="T32" s="10" t="e">
        <f>C32/LOOKUP(D32,{"Half-Yearly","Monthly","Quarterly","Yearly"},{2,12,4,1})</f>
        <v>#N/A</v>
      </c>
      <c r="U32" s="12" t="e">
        <f t="shared" ca="1" si="8"/>
        <v>#N/A</v>
      </c>
    </row>
    <row r="33" spans="1:21" ht="18.75" customHeight="1" x14ac:dyDescent="0.25">
      <c r="A33" s="18" t="str">
        <f>IF(B33="","",MAX(A$5:A32)+1)</f>
        <v/>
      </c>
      <c r="B33" s="25"/>
      <c r="C33" s="26"/>
      <c r="D33" s="27"/>
      <c r="E33" s="27"/>
      <c r="F33" s="28"/>
      <c r="G33" s="28"/>
      <c r="H33" s="13" t="str">
        <f t="shared" ca="1" si="0"/>
        <v/>
      </c>
      <c r="I33" s="19" t="str">
        <f ca="1">IF(H33="","",IF(H33="Total",SUM(I$5:I32),IF(D33="Never",P33,U33)))</f>
        <v/>
      </c>
      <c r="J33" s="6"/>
      <c r="K33" s="8">
        <f t="shared" si="1"/>
        <v>0</v>
      </c>
      <c r="L33" s="9">
        <f t="shared" ca="1" si="2"/>
        <v>41122</v>
      </c>
      <c r="M33" s="11">
        <f t="shared" ca="1" si="3"/>
        <v>112</v>
      </c>
      <c r="N33" s="11">
        <f t="shared" ca="1" si="4"/>
        <v>7</v>
      </c>
      <c r="O33" s="11">
        <f t="shared" ca="1" si="5"/>
        <v>1</v>
      </c>
      <c r="P33" s="12">
        <f t="shared" ca="1" si="6"/>
        <v>0</v>
      </c>
      <c r="Q33" s="10" t="e">
        <f ca="1">M33*LOOKUP(D33,{"Half-Yearly","Monthly","Quarterly","Yearly"},{2,12,4,1})+
QUOTIENT(N33,LOOKUP(D33,{"Half-Yearly","Monthly","Quarterly","Yearly"},{6,1,3,12}))</f>
        <v>#N/A</v>
      </c>
      <c r="R33" s="11" t="e">
        <f ca="1">MOD(N33,LOOKUP(D33,{"Half-Yearly","Monthly","Quarterly","Yearly"},{6,1,3,12}))</f>
        <v>#N/A</v>
      </c>
      <c r="S33" s="11">
        <f t="shared" ca="1" si="7"/>
        <v>1</v>
      </c>
      <c r="T33" s="10" t="e">
        <f>C33/LOOKUP(D33,{"Half-Yearly","Monthly","Quarterly","Yearly"},{2,12,4,1})</f>
        <v>#N/A</v>
      </c>
      <c r="U33" s="12" t="e">
        <f t="shared" ca="1" si="8"/>
        <v>#N/A</v>
      </c>
    </row>
    <row r="34" spans="1:21" ht="18.75" customHeight="1" x14ac:dyDescent="0.25">
      <c r="A34" s="18" t="str">
        <f>IF(B34="","",MAX(A$5:A33)+1)</f>
        <v/>
      </c>
      <c r="B34" s="25"/>
      <c r="C34" s="26"/>
      <c r="D34" s="27"/>
      <c r="E34" s="27"/>
      <c r="F34" s="28"/>
      <c r="G34" s="28"/>
      <c r="H34" s="13" t="str">
        <f t="shared" ca="1" si="0"/>
        <v/>
      </c>
      <c r="I34" s="19" t="str">
        <f ca="1">IF(H34="","",IF(H34="Total",SUM(I$5:I33),IF(D34="Never",P34,U34)))</f>
        <v/>
      </c>
      <c r="J34" s="6"/>
      <c r="K34" s="8">
        <f t="shared" si="1"/>
        <v>0</v>
      </c>
      <c r="L34" s="9">
        <f t="shared" ca="1" si="2"/>
        <v>41122</v>
      </c>
      <c r="M34" s="11">
        <f t="shared" ca="1" si="3"/>
        <v>112</v>
      </c>
      <c r="N34" s="11">
        <f t="shared" ca="1" si="4"/>
        <v>7</v>
      </c>
      <c r="O34" s="11">
        <f t="shared" ca="1" si="5"/>
        <v>1</v>
      </c>
      <c r="P34" s="12">
        <f t="shared" ca="1" si="6"/>
        <v>0</v>
      </c>
      <c r="Q34" s="10" t="e">
        <f ca="1">M34*LOOKUP(D34,{"Half-Yearly","Monthly","Quarterly","Yearly"},{2,12,4,1})+
QUOTIENT(N34,LOOKUP(D34,{"Half-Yearly","Monthly","Quarterly","Yearly"},{6,1,3,12}))</f>
        <v>#N/A</v>
      </c>
      <c r="R34" s="11" t="e">
        <f ca="1">MOD(N34,LOOKUP(D34,{"Half-Yearly","Monthly","Quarterly","Yearly"},{6,1,3,12}))</f>
        <v>#N/A</v>
      </c>
      <c r="S34" s="11">
        <f t="shared" ca="1" si="7"/>
        <v>1</v>
      </c>
      <c r="T34" s="10" t="e">
        <f>C34/LOOKUP(D34,{"Half-Yearly","Monthly","Quarterly","Yearly"},{2,12,4,1})</f>
        <v>#N/A</v>
      </c>
      <c r="U34" s="12" t="e">
        <f t="shared" ca="1" si="8"/>
        <v>#N/A</v>
      </c>
    </row>
    <row r="35" spans="1:21" ht="18.75" customHeight="1" x14ac:dyDescent="0.25">
      <c r="A35" s="18" t="str">
        <f>IF(B35="","",MAX(A$5:A34)+1)</f>
        <v/>
      </c>
      <c r="B35" s="25"/>
      <c r="C35" s="26"/>
      <c r="D35" s="27"/>
      <c r="E35" s="27"/>
      <c r="F35" s="28"/>
      <c r="G35" s="28"/>
      <c r="H35" s="13" t="str">
        <f t="shared" ca="1" si="0"/>
        <v/>
      </c>
      <c r="I35" s="19" t="str">
        <f ca="1">IF(H35="","",IF(H35="Total",SUM(I$5:I34),IF(D35="Never",P35,U35)))</f>
        <v/>
      </c>
      <c r="J35" s="6"/>
      <c r="K35" s="8">
        <f t="shared" si="1"/>
        <v>0</v>
      </c>
      <c r="L35" s="9">
        <f t="shared" ca="1" si="2"/>
        <v>41122</v>
      </c>
      <c r="M35" s="11">
        <f t="shared" ca="1" si="3"/>
        <v>112</v>
      </c>
      <c r="N35" s="11">
        <f t="shared" ca="1" si="4"/>
        <v>7</v>
      </c>
      <c r="O35" s="11">
        <f t="shared" ca="1" si="5"/>
        <v>1</v>
      </c>
      <c r="P35" s="12">
        <f t="shared" ca="1" si="6"/>
        <v>0</v>
      </c>
      <c r="Q35" s="10" t="e">
        <f ca="1">M35*LOOKUP(D35,{"Half-Yearly","Monthly","Quarterly","Yearly"},{2,12,4,1})+
QUOTIENT(N35,LOOKUP(D35,{"Half-Yearly","Monthly","Quarterly","Yearly"},{6,1,3,12}))</f>
        <v>#N/A</v>
      </c>
      <c r="R35" s="11" t="e">
        <f ca="1">MOD(N35,LOOKUP(D35,{"Half-Yearly","Monthly","Quarterly","Yearly"},{6,1,3,12}))</f>
        <v>#N/A</v>
      </c>
      <c r="S35" s="11">
        <f t="shared" ca="1" si="7"/>
        <v>1</v>
      </c>
      <c r="T35" s="10" t="e">
        <f>C35/LOOKUP(D35,{"Half-Yearly","Monthly","Quarterly","Yearly"},{2,12,4,1})</f>
        <v>#N/A</v>
      </c>
      <c r="U35" s="12" t="e">
        <f t="shared" ca="1" si="8"/>
        <v>#N/A</v>
      </c>
    </row>
    <row r="36" spans="1:21" ht="18.75" customHeight="1" x14ac:dyDescent="0.25">
      <c r="A36" s="18" t="str">
        <f>IF(B36="","",MAX(A$5:A35)+1)</f>
        <v/>
      </c>
      <c r="B36" s="25"/>
      <c r="C36" s="26"/>
      <c r="D36" s="27"/>
      <c r="E36" s="27"/>
      <c r="F36" s="28"/>
      <c r="G36" s="28"/>
      <c r="H36" s="13" t="str">
        <f t="shared" ca="1" si="0"/>
        <v/>
      </c>
      <c r="I36" s="19" t="str">
        <f ca="1">IF(H36="","",IF(H36="Total",SUM(I$5:I35),IF(D36="Never",P36,U36)))</f>
        <v/>
      </c>
      <c r="J36" s="6"/>
      <c r="K36" s="8">
        <f t="shared" si="1"/>
        <v>0</v>
      </c>
      <c r="L36" s="9">
        <f t="shared" ca="1" si="2"/>
        <v>41122</v>
      </c>
      <c r="M36" s="11">
        <f t="shared" ca="1" si="3"/>
        <v>112</v>
      </c>
      <c r="N36" s="11">
        <f t="shared" ca="1" si="4"/>
        <v>7</v>
      </c>
      <c r="O36" s="11">
        <f t="shared" ca="1" si="5"/>
        <v>1</v>
      </c>
      <c r="P36" s="12">
        <f t="shared" ca="1" si="6"/>
        <v>0</v>
      </c>
      <c r="Q36" s="10" t="e">
        <f ca="1">M36*LOOKUP(D36,{"Half-Yearly","Monthly","Quarterly","Yearly"},{2,12,4,1})+
QUOTIENT(N36,LOOKUP(D36,{"Half-Yearly","Monthly","Quarterly","Yearly"},{6,1,3,12}))</f>
        <v>#N/A</v>
      </c>
      <c r="R36" s="11" t="e">
        <f ca="1">MOD(N36,LOOKUP(D36,{"Half-Yearly","Monthly","Quarterly","Yearly"},{6,1,3,12}))</f>
        <v>#N/A</v>
      </c>
      <c r="S36" s="11">
        <f t="shared" ca="1" si="7"/>
        <v>1</v>
      </c>
      <c r="T36" s="10" t="e">
        <f>C36/LOOKUP(D36,{"Half-Yearly","Monthly","Quarterly","Yearly"},{2,12,4,1})</f>
        <v>#N/A</v>
      </c>
      <c r="U36" s="12" t="e">
        <f t="shared" ca="1" si="8"/>
        <v>#N/A</v>
      </c>
    </row>
    <row r="37" spans="1:21" ht="18.75" customHeight="1" x14ac:dyDescent="0.25">
      <c r="A37" s="18" t="str">
        <f>IF(B37="","",MAX(A$5:A36)+1)</f>
        <v/>
      </c>
      <c r="B37" s="25"/>
      <c r="C37" s="26"/>
      <c r="D37" s="27"/>
      <c r="E37" s="27"/>
      <c r="F37" s="28"/>
      <c r="G37" s="28"/>
      <c r="H37" s="13" t="str">
        <f t="shared" ca="1" si="0"/>
        <v/>
      </c>
      <c r="I37" s="19" t="str">
        <f ca="1">IF(H37="","",IF(H37="Total",SUM(I$5:I36),IF(D37="Never",P37,U37)))</f>
        <v/>
      </c>
      <c r="J37" s="6"/>
      <c r="K37" s="8">
        <f t="shared" si="1"/>
        <v>0</v>
      </c>
      <c r="L37" s="9">
        <f t="shared" ca="1" si="2"/>
        <v>41122</v>
      </c>
      <c r="M37" s="11">
        <f t="shared" ca="1" si="3"/>
        <v>112</v>
      </c>
      <c r="N37" s="11">
        <f t="shared" ca="1" si="4"/>
        <v>7</v>
      </c>
      <c r="O37" s="11">
        <f t="shared" ca="1" si="5"/>
        <v>1</v>
      </c>
      <c r="P37" s="12">
        <f t="shared" ca="1" si="6"/>
        <v>0</v>
      </c>
      <c r="Q37" s="10" t="e">
        <f ca="1">M37*LOOKUP(D37,{"Half-Yearly","Monthly","Quarterly","Yearly"},{2,12,4,1})+
QUOTIENT(N37,LOOKUP(D37,{"Half-Yearly","Monthly","Quarterly","Yearly"},{6,1,3,12}))</f>
        <v>#N/A</v>
      </c>
      <c r="R37" s="11" t="e">
        <f ca="1">MOD(N37,LOOKUP(D37,{"Half-Yearly","Monthly","Quarterly","Yearly"},{6,1,3,12}))</f>
        <v>#N/A</v>
      </c>
      <c r="S37" s="11">
        <f t="shared" ca="1" si="7"/>
        <v>1</v>
      </c>
      <c r="T37" s="10" t="e">
        <f>C37/LOOKUP(D37,{"Half-Yearly","Monthly","Quarterly","Yearly"},{2,12,4,1})</f>
        <v>#N/A</v>
      </c>
      <c r="U37" s="12" t="e">
        <f t="shared" ca="1" si="8"/>
        <v>#N/A</v>
      </c>
    </row>
    <row r="38" spans="1:21" ht="18.75" customHeight="1" x14ac:dyDescent="0.25">
      <c r="A38" s="23" t="str">
        <f>IF(B38="","",MAX(A$5:A37)+1)</f>
        <v/>
      </c>
      <c r="B38" s="29"/>
      <c r="C38" s="30"/>
      <c r="D38" s="31"/>
      <c r="E38" s="31"/>
      <c r="F38" s="32"/>
      <c r="G38" s="32"/>
      <c r="H38" s="24" t="str">
        <f t="shared" ca="1" si="0"/>
        <v/>
      </c>
      <c r="I38" s="19" t="str">
        <f ca="1">IF(H38="","",IF(H38="Total",SUM(I$5:I37),IF(D38="Never",P38,U38)))</f>
        <v/>
      </c>
      <c r="J38" s="6"/>
      <c r="K38" s="8">
        <f t="shared" si="1"/>
        <v>0</v>
      </c>
      <c r="L38" s="9">
        <f t="shared" ca="1" si="2"/>
        <v>41122</v>
      </c>
      <c r="M38" s="11">
        <f t="shared" ca="1" si="3"/>
        <v>112</v>
      </c>
      <c r="N38" s="11">
        <f t="shared" ca="1" si="4"/>
        <v>7</v>
      </c>
      <c r="O38" s="11">
        <f t="shared" ca="1" si="5"/>
        <v>1</v>
      </c>
      <c r="P38" s="12">
        <f t="shared" ca="1" si="6"/>
        <v>0</v>
      </c>
      <c r="Q38" s="10" t="e">
        <f ca="1">M38*LOOKUP(D38,{"Half-Yearly","Monthly","Quarterly","Yearly"},{2,12,4,1})+
QUOTIENT(N38,LOOKUP(D38,{"Half-Yearly","Monthly","Quarterly","Yearly"},{6,1,3,12}))</f>
        <v>#N/A</v>
      </c>
      <c r="R38" s="11" t="e">
        <f ca="1">MOD(N38,LOOKUP(D38,{"Half-Yearly","Monthly","Quarterly","Yearly"},{6,1,3,12}))</f>
        <v>#N/A</v>
      </c>
      <c r="S38" s="11">
        <f t="shared" ca="1" si="7"/>
        <v>1</v>
      </c>
      <c r="T38" s="10" t="e">
        <f>C38/LOOKUP(D38,{"Half-Yearly","Monthly","Quarterly","Yearly"},{2,12,4,1})</f>
        <v>#N/A</v>
      </c>
      <c r="U38" s="12" t="e">
        <f t="shared" ca="1" si="8"/>
        <v>#N/A</v>
      </c>
    </row>
    <row r="39" spans="1:21" ht="21" hidden="1" customHeight="1" x14ac:dyDescent="0.25">
      <c r="A39" s="1" t="str">
        <f>IF(B39="","",MAX(A$5:A38)+1)</f>
        <v/>
      </c>
      <c r="C39" s="2"/>
      <c r="H39" s="13" t="str">
        <f t="shared" ca="1" si="0"/>
        <v/>
      </c>
      <c r="K39" s="8">
        <f t="shared" ref="K39" si="9">IF(B39="",0,IF(E39="Borrowed on",B39,-B39))</f>
        <v>0</v>
      </c>
      <c r="L39" s="9">
        <f t="shared" ref="L39" ca="1" si="10">IF(G39="",TODAY(),G39)</f>
        <v>41122</v>
      </c>
    </row>
    <row r="40" spans="1:21" x14ac:dyDescent="0.25"/>
  </sheetData>
  <sheetProtection password="AA20" sheet="1" objects="1" scenarios="1" selectLockedCells="1"/>
  <mergeCells count="3">
    <mergeCell ref="A1:I1"/>
    <mergeCell ref="A2:I2"/>
    <mergeCell ref="A3:I3"/>
  </mergeCells>
  <dataValidations count="2">
    <dataValidation type="list" allowBlank="1" showInputMessage="1" showErrorMessage="1" sqref="E5:E38">
      <formula1>$K$1:$L$1</formula1>
    </dataValidation>
    <dataValidation type="list" allowBlank="1" showInputMessage="1" showErrorMessage="1" sqref="D5:D38">
      <formula1>$M$1:$Q$1</formula1>
    </dataValidation>
  </dataValidations>
  <hyperlinks>
    <hyperlink ref="A3" r:id="rId1"/>
  </hyperlinks>
  <printOptions horizontalCentered="1" verticalCentered="1"/>
  <pageMargins left="0.39" right="0.35" top="0.49" bottom="0.69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Interest Calculator</vt:lpstr>
    </vt:vector>
  </TitlesOfParts>
  <Company>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srinivasnainala</dc:creator>
  <cp:lastModifiedBy>srinivasnainala</cp:lastModifiedBy>
  <cp:lastPrinted>2012-07-16T15:23:57Z</cp:lastPrinted>
  <dcterms:created xsi:type="dcterms:W3CDTF">2012-07-08T08:17:57Z</dcterms:created>
  <dcterms:modified xsi:type="dcterms:W3CDTF">2012-08-01T13:48:27Z</dcterms:modified>
</cp:coreProperties>
</file>